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9120" activeTab="0"/>
  </bookViews>
  <sheets>
    <sheet name="Presup. Aul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Passaro Hernan.</author>
  </authors>
  <commentList>
    <comment ref="A60" authorId="0">
      <text>
        <r>
          <rPr>
            <b/>
            <sz val="8"/>
            <rFont val="Tahoma"/>
            <family val="0"/>
          </rPr>
          <t>Passaro Hernan.:</t>
        </r>
        <r>
          <rPr>
            <sz val="8"/>
            <rFont val="Tahoma"/>
            <family val="0"/>
          </rPr>
          <t xml:space="preserve">
74.7 M3</t>
        </r>
      </text>
    </comment>
    <comment ref="A65" authorId="0">
      <text>
        <r>
          <rPr>
            <b/>
            <sz val="8"/>
            <rFont val="Tahoma"/>
            <family val="0"/>
          </rPr>
          <t>Passaro Hernan.:</t>
        </r>
        <r>
          <rPr>
            <sz val="8"/>
            <rFont val="Tahoma"/>
            <family val="0"/>
          </rPr>
          <t xml:space="preserve">
ENTRETECHO VISTO - VIGAS LAM. Y CIELORRASOS</t>
        </r>
      </text>
    </comment>
    <comment ref="A69" authorId="0">
      <text>
        <r>
          <rPr>
            <b/>
            <sz val="8"/>
            <rFont val="Tahoma"/>
            <family val="0"/>
          </rPr>
          <t>Passaro Hernan.:</t>
        </r>
        <r>
          <rPr>
            <sz val="8"/>
            <rFont val="Tahoma"/>
            <family val="0"/>
          </rPr>
          <t xml:space="preserve">
PUERTAS - BARANDAS - PARASOLES
</t>
        </r>
      </text>
    </comment>
    <comment ref="AD67" authorId="0">
      <text>
        <r>
          <rPr>
            <b/>
            <sz val="8"/>
            <rFont val="Tahoma"/>
            <family val="0"/>
          </rPr>
          <t>Passaro Hernan.: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Passaro Hernan.:</t>
        </r>
        <r>
          <rPr>
            <sz val="8"/>
            <rFont val="Tahoma"/>
            <family val="0"/>
          </rPr>
          <t xml:space="preserve">
BARANDAS - BARANDAS DE ESCALERAS - ESCALERAS - PASARELA</t>
        </r>
      </text>
    </comment>
  </commentList>
</comments>
</file>

<file path=xl/sharedStrings.xml><?xml version="1.0" encoding="utf-8"?>
<sst xmlns="http://schemas.openxmlformats.org/spreadsheetml/2006/main" count="224" uniqueCount="152">
  <si>
    <t>DESCRIPCION</t>
  </si>
  <si>
    <t>UNITARIO</t>
  </si>
  <si>
    <t>PARCIAL</t>
  </si>
  <si>
    <t>TOTAL</t>
  </si>
  <si>
    <t>COSTOS</t>
  </si>
  <si>
    <t>M3</t>
  </si>
  <si>
    <t>M2</t>
  </si>
  <si>
    <t>UN</t>
  </si>
  <si>
    <t>CANT</t>
  </si>
  <si>
    <t>%</t>
  </si>
  <si>
    <t>INC</t>
  </si>
  <si>
    <t>SUB-TOT</t>
  </si>
  <si>
    <t>ML</t>
  </si>
  <si>
    <t>GL</t>
  </si>
  <si>
    <t>IVA</t>
  </si>
  <si>
    <t>01- MOVIMIENTO DE SUELOS</t>
  </si>
  <si>
    <t>02- ESTRUCTURA PORTANTE</t>
  </si>
  <si>
    <t>2.1- BASES</t>
  </si>
  <si>
    <t>PRESUPUESTO ESTIMATIVO EDIFICIO AULAS - LABORATORIOS - PLANTA PILOTO</t>
  </si>
  <si>
    <t>COSTO-COSTO</t>
  </si>
  <si>
    <t>2.3- COLUMNAS</t>
  </si>
  <si>
    <t>2.4- VIGAS</t>
  </si>
  <si>
    <t>2.5- LOSAS MACIZAS</t>
  </si>
  <si>
    <t>2.6- LOSAS ESCALERAS</t>
  </si>
  <si>
    <t>2.7- LOSAS PRETENSADAS</t>
  </si>
  <si>
    <t>2.8- TABIQUES PORTANTES</t>
  </si>
  <si>
    <t>03- MAMPOSTERIA</t>
  </si>
  <si>
    <t>04- REVOQUES</t>
  </si>
  <si>
    <t>4.1- GRUESO BAJO REVESTIMIENTOS</t>
  </si>
  <si>
    <t>05- REVESTIMIENTOS</t>
  </si>
  <si>
    <t>5.1- AZULEJOS LISOS 15X15 CM</t>
  </si>
  <si>
    <t>06- SOLADOS</t>
  </si>
  <si>
    <t>6.1- PISOS</t>
  </si>
  <si>
    <t>07- CIELORRASOS</t>
  </si>
  <si>
    <t>7.1- SUSPENDIDO DE MADERA</t>
  </si>
  <si>
    <t>7.2- SUSPENDIDO DE YESO</t>
  </si>
  <si>
    <t>08- CUBIERTAS</t>
  </si>
  <si>
    <t>09- PINTURA</t>
  </si>
  <si>
    <t>10- CARPINTERIAS</t>
  </si>
  <si>
    <t>11- MARMOLERIA</t>
  </si>
  <si>
    <t>12- INSTALACIONES COMPLEMENTARIAS</t>
  </si>
  <si>
    <t>13- VARIOS</t>
  </si>
  <si>
    <t>8.1- DE CHAPA ONDULADA</t>
  </si>
  <si>
    <t>8.2- VIGAS MADERA LAMINADA</t>
  </si>
  <si>
    <t>9.2- CIELORRASOS</t>
  </si>
  <si>
    <t>9.3- CARPINTERIAS</t>
  </si>
  <si>
    <t>9.2.2- LATEX SOBRE YESO</t>
  </si>
  <si>
    <t>9.2.3- LATEX S/HORMIGON VISTO</t>
  </si>
  <si>
    <t>9.3.2- ESMALTE SINTETICO (BARANDAS)</t>
  </si>
  <si>
    <t>10.2- TABIQUES DIVISORIOS</t>
  </si>
  <si>
    <t>11.1- MESADAS GRANITO GRIS MARA 2CM.</t>
  </si>
  <si>
    <t>12.1- INSTALACION SANITARIA</t>
  </si>
  <si>
    <t>12.2- INSTALACION GAS</t>
  </si>
  <si>
    <t>10.1- CARPINTERIAS</t>
  </si>
  <si>
    <t>VALOR PROMEDIO M2</t>
  </si>
  <si>
    <t>13.2- ASCENSOR</t>
  </si>
  <si>
    <t>2.2- POZOS ROMANOS</t>
  </si>
  <si>
    <t>6.2- CONTRAPISOS</t>
  </si>
  <si>
    <t>6.3- ZOCALOS</t>
  </si>
  <si>
    <t>6.3.1- GRANITICO 30X7.5</t>
  </si>
  <si>
    <t>GASTOS GENERALES</t>
  </si>
  <si>
    <t>BENEFICIO EMPRESARIO</t>
  </si>
  <si>
    <t>COSTO NETO</t>
  </si>
  <si>
    <t>GASTO FINANCIERO</t>
  </si>
  <si>
    <t>12.1.1- DESAGUES CLOACALES</t>
  </si>
  <si>
    <t>12.1.2- DESAGUES PLUVIALES</t>
  </si>
  <si>
    <t>12.1.3- PROVISION AGUA FRIA</t>
  </si>
  <si>
    <t>12.1.4- ARTEFACTOS Y ACCESORIOS</t>
  </si>
  <si>
    <t>10.2.1- INTERIORES SIMPLES</t>
  </si>
  <si>
    <t>10.2.2- INTERIORES DOBLES</t>
  </si>
  <si>
    <t>10.3- BARANDAS</t>
  </si>
  <si>
    <t>12.3- INSTALACION TERMOMECANICA</t>
  </si>
  <si>
    <t>12.3.1- VAPOR</t>
  </si>
  <si>
    <t>12.3.2- AIRE COMPRIMIDO</t>
  </si>
  <si>
    <t>12.3.3- VACIO</t>
  </si>
  <si>
    <t>2.9- TANQUE DE RESERVA</t>
  </si>
  <si>
    <t>3.1- DE LADRILLO HUECO ESP. 0,08 CM</t>
  </si>
  <si>
    <t>6.1.2- GRANITICO 30X30</t>
  </si>
  <si>
    <t>4.2- COMPLETO A LA CAL</t>
  </si>
  <si>
    <t>12.3.4- AIRE ACONDICIONADO</t>
  </si>
  <si>
    <t>12.3.5- CONDUCTOS CAMPANAS LAB.</t>
  </si>
  <si>
    <t>8.3- CORREAS MADERA LAMINADA</t>
  </si>
  <si>
    <t>SUPERFICIE TOTAL 5150 M2 APROXIMADAMENTE</t>
  </si>
  <si>
    <t>14- PARQUIZACION</t>
  </si>
  <si>
    <t>14.1- PARQUIZACION S/ESPECIFICACIONES</t>
  </si>
  <si>
    <t>14.2- SOLADOS EXTERIORES</t>
  </si>
  <si>
    <t>MINISTERIO DE EDUCACIÓN CIENCIA Y TECNOLOGÍA</t>
  </si>
  <si>
    <t>UNIVERSIDAD NACIONAL DE MISIONES - RECTORADO</t>
  </si>
  <si>
    <t>CAMPUS UNIVERSITARIO - VILLA LANÚS</t>
  </si>
  <si>
    <t>NATURALES - CICLO SUPERIOR.</t>
  </si>
  <si>
    <t xml:space="preserve">LICITACIÓN PÚBLICA PARA LA CONSTRUCCIÓN DEL EDIFICIO DE LA FACULTAD DE CIENCIAS EXACTAS, QUÍMICAS Y </t>
  </si>
  <si>
    <t>12.1.5- SERVICIOS INCENDIO</t>
  </si>
  <si>
    <t>VIVIENDA</t>
  </si>
  <si>
    <t>CLARIN</t>
  </si>
  <si>
    <t>OTROS</t>
  </si>
  <si>
    <t>COMUN</t>
  </si>
  <si>
    <t>VISTO</t>
  </si>
  <si>
    <t>PRESTO</t>
  </si>
  <si>
    <t>9.2.1- BARNIZ MARINO S/MADERA</t>
  </si>
  <si>
    <t>9.3.1- BARNIZ MARINO S/MADERA</t>
  </si>
  <si>
    <t>A</t>
  </si>
  <si>
    <t>H</t>
  </si>
  <si>
    <t>P10</t>
  </si>
  <si>
    <t>P09</t>
  </si>
  <si>
    <t>P07</t>
  </si>
  <si>
    <t>P01</t>
  </si>
  <si>
    <t>P11</t>
  </si>
  <si>
    <t>P02</t>
  </si>
  <si>
    <t>P06</t>
  </si>
  <si>
    <t>P04</t>
  </si>
  <si>
    <t>P03</t>
  </si>
  <si>
    <t>P05</t>
  </si>
  <si>
    <t>P12</t>
  </si>
  <si>
    <t>P08</t>
  </si>
  <si>
    <t>BARANDAS</t>
  </si>
  <si>
    <t>PARASOLES</t>
  </si>
  <si>
    <t>BARNIZ</t>
  </si>
  <si>
    <t>ESMALTE</t>
  </si>
  <si>
    <t>ESCALERAS</t>
  </si>
  <si>
    <t>PASARELA</t>
  </si>
  <si>
    <t>M4</t>
  </si>
  <si>
    <t>M5</t>
  </si>
  <si>
    <t>M6</t>
  </si>
  <si>
    <t>6.2.1- H° SIMPLE ARM. S/TN ESP. 15 CM</t>
  </si>
  <si>
    <t>6.2.2- H° DE CASCOTES S/LOSAS ESP. 8 CM</t>
  </si>
  <si>
    <t xml:space="preserve">14.1.1- PAVIMENTOS DE HORMIGON </t>
  </si>
  <si>
    <t>14.1.2- ESCALLA DE PIEDRA BASALTICA</t>
  </si>
  <si>
    <t>6.1.1- CEM. ALISADO C/END. CUARCITICO</t>
  </si>
  <si>
    <t>12.4.1- CORRIENTES FUERTES</t>
  </si>
  <si>
    <t>12.4.1.1- ILUMINACION Y TOMAS</t>
  </si>
  <si>
    <t>12.4.1.2- RAMALES ALIMENTADORES</t>
  </si>
  <si>
    <t>12.4- INSTALACION ELECTRICA</t>
  </si>
  <si>
    <t>12.4.2.1- DETEC. Y ALARMA DE INCENDIO</t>
  </si>
  <si>
    <t>12.4.2.2- TELEFONIA</t>
  </si>
  <si>
    <t>12.4.2- CORRIENTES DEBILES</t>
  </si>
  <si>
    <t>12.4.2.3- SISTEMA DE SONIDO</t>
  </si>
  <si>
    <t>3.2- BLOQUE HCCA ESP. 0.20CM</t>
  </si>
  <si>
    <t>3.3- BLOQUE HCCA ESP. 0.15CM</t>
  </si>
  <si>
    <t>1.1- TERRAPLENAM. Y RELLENOS</t>
  </si>
  <si>
    <t>1.2- EXCAVACIONES</t>
  </si>
  <si>
    <t>1.2.1- BASES</t>
  </si>
  <si>
    <t>1.2.2- POZOS ROMANOS</t>
  </si>
  <si>
    <t>5.2- SOBRE BLOQUES HCCA</t>
  </si>
  <si>
    <t>12.4.1.3- TABLEROS</t>
  </si>
  <si>
    <t>12.4.1.1- ARTEFACTOS ILUMINACON</t>
  </si>
  <si>
    <t>10.4- ESCALERAS METALICAS</t>
  </si>
  <si>
    <t>10.5- PARASOLES</t>
  </si>
  <si>
    <t>10.6- REJAS DE PISO</t>
  </si>
  <si>
    <t>10.7- REJILLAS VENTILACION</t>
  </si>
  <si>
    <t>10.8- PASARELA METALICA</t>
  </si>
  <si>
    <t>10.9- AMOBLAMIENTOS</t>
  </si>
  <si>
    <t>10.9.1- MUEBLES MESADAS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</si>
</sst>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80" fontId="3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indent="1"/>
    </xf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3"/>
    </xf>
    <xf numFmtId="2" fontId="4" fillId="0" borderId="0" xfId="0" applyNumberFormat="1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33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33.7109375" style="23" customWidth="1"/>
    <col min="2" max="2" width="3.7109375" style="31" customWidth="1"/>
    <col min="3" max="3" width="7.7109375" style="1" customWidth="1"/>
    <col min="4" max="5" width="8.7109375" style="1" customWidth="1"/>
    <col min="6" max="6" width="9.7109375" style="1" customWidth="1"/>
    <col min="7" max="7" width="10.7109375" style="2" customWidth="1"/>
    <col min="8" max="8" width="9.28125" style="32" customWidth="1"/>
    <col min="9" max="9" width="11.421875" style="1" hidden="1" customWidth="1"/>
    <col min="10" max="11" width="3.7109375" style="41" hidden="1" customWidth="1"/>
    <col min="12" max="12" width="8.7109375" style="1" hidden="1" customWidth="1"/>
    <col min="13" max="13" width="8.7109375" style="23" hidden="1" customWidth="1"/>
    <col min="14" max="14" width="3.7109375" style="23" hidden="1" customWidth="1"/>
    <col min="15" max="19" width="8.7109375" style="1" hidden="1" customWidth="1"/>
    <col min="20" max="20" width="9.7109375" style="1" hidden="1" customWidth="1"/>
    <col min="21" max="22" width="8.7109375" style="1" hidden="1" customWidth="1"/>
    <col min="23" max="23" width="0" style="1" hidden="1" customWidth="1"/>
    <col min="24" max="25" width="8.7109375" style="1" hidden="1" customWidth="1"/>
    <col min="26" max="29" width="0" style="23" hidden="1" customWidth="1"/>
    <col min="30" max="32" width="0" style="1" hidden="1" customWidth="1"/>
    <col min="33" max="36" width="0" style="23" hidden="1" customWidth="1"/>
    <col min="37" max="16384" width="11.421875" style="23" customWidth="1"/>
  </cols>
  <sheetData>
    <row r="1" ht="11.25"/>
    <row r="2" ht="11.25">
      <c r="A2" s="10" t="s">
        <v>86</v>
      </c>
    </row>
    <row r="3" ht="11.25">
      <c r="A3" s="10" t="s">
        <v>87</v>
      </c>
    </row>
    <row r="4" ht="11.25">
      <c r="A4" s="23" t="s">
        <v>88</v>
      </c>
    </row>
    <row r="5" ht="11.25">
      <c r="A5" s="23" t="s">
        <v>90</v>
      </c>
    </row>
    <row r="6" ht="11.25">
      <c r="A6" s="23" t="s">
        <v>89</v>
      </c>
    </row>
    <row r="7" ht="11.25"/>
    <row r="8" ht="15.75">
      <c r="A8" s="57" t="s">
        <v>18</v>
      </c>
    </row>
    <row r="9" ht="12" thickBot="1"/>
    <row r="10" spans="1:32" s="10" customFormat="1" ht="11.25">
      <c r="A10" s="3" t="s">
        <v>0</v>
      </c>
      <c r="B10" s="4" t="s">
        <v>7</v>
      </c>
      <c r="C10" s="5" t="s">
        <v>8</v>
      </c>
      <c r="D10" s="6" t="s">
        <v>4</v>
      </c>
      <c r="E10" s="7"/>
      <c r="F10" s="8"/>
      <c r="G10" s="5" t="s">
        <v>3</v>
      </c>
      <c r="H10" s="9" t="s">
        <v>9</v>
      </c>
      <c r="I10" s="25"/>
      <c r="J10" s="42"/>
      <c r="K10" s="42"/>
      <c r="L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AD10" s="25"/>
      <c r="AE10" s="25"/>
      <c r="AF10" s="25"/>
    </row>
    <row r="11" spans="1:32" s="10" customFormat="1" ht="12" thickBot="1">
      <c r="A11" s="11"/>
      <c r="B11" s="12"/>
      <c r="C11" s="13"/>
      <c r="D11" s="14" t="s">
        <v>1</v>
      </c>
      <c r="E11" s="14" t="s">
        <v>2</v>
      </c>
      <c r="F11" s="14" t="s">
        <v>11</v>
      </c>
      <c r="G11" s="15"/>
      <c r="H11" s="16" t="s">
        <v>10</v>
      </c>
      <c r="I11" s="25"/>
      <c r="J11" s="42"/>
      <c r="K11" s="42"/>
      <c r="S11" s="25"/>
      <c r="T11" s="25"/>
      <c r="U11" s="25"/>
      <c r="V11" s="25"/>
      <c r="W11" s="25"/>
      <c r="X11" s="25"/>
      <c r="Y11" s="25"/>
      <c r="AD11" s="25"/>
      <c r="AE11" s="25"/>
      <c r="AF11" s="25"/>
    </row>
    <row r="12" spans="1:18" ht="11.25">
      <c r="A12" s="33"/>
      <c r="B12" s="34"/>
      <c r="C12" s="17"/>
      <c r="D12" s="17"/>
      <c r="E12" s="17"/>
      <c r="F12" s="17"/>
      <c r="G12" s="18"/>
      <c r="H12" s="35"/>
      <c r="L12" s="44" t="s">
        <v>92</v>
      </c>
      <c r="M12" s="46"/>
      <c r="N12" s="46"/>
      <c r="O12" s="44" t="s">
        <v>93</v>
      </c>
      <c r="P12" s="44"/>
      <c r="Q12" s="44" t="s">
        <v>97</v>
      </c>
      <c r="R12" s="44" t="s">
        <v>94</v>
      </c>
    </row>
    <row r="13" spans="1:17" ht="11.25">
      <c r="A13" s="24" t="s">
        <v>15</v>
      </c>
      <c r="B13" s="30"/>
      <c r="C13" s="19"/>
      <c r="D13" s="19"/>
      <c r="E13" s="19"/>
      <c r="F13" s="19"/>
      <c r="G13" s="20"/>
      <c r="H13" s="22"/>
      <c r="L13" s="45" t="s">
        <v>95</v>
      </c>
      <c r="M13" s="31" t="s">
        <v>96</v>
      </c>
      <c r="N13" s="31"/>
      <c r="O13" s="45" t="s">
        <v>95</v>
      </c>
      <c r="P13" s="45" t="s">
        <v>96</v>
      </c>
      <c r="Q13" s="45"/>
    </row>
    <row r="14" spans="1:8" ht="11.25">
      <c r="A14" s="29"/>
      <c r="B14" s="30"/>
      <c r="C14" s="19"/>
      <c r="D14" s="19"/>
      <c r="E14" s="19"/>
      <c r="F14" s="19"/>
      <c r="G14" s="20"/>
      <c r="H14" s="22"/>
    </row>
    <row r="15" spans="1:9" ht="11.25">
      <c r="A15" s="29" t="s">
        <v>138</v>
      </c>
      <c r="B15" s="30" t="s">
        <v>5</v>
      </c>
      <c r="C15" s="19">
        <v>660</v>
      </c>
      <c r="D15" s="19"/>
      <c r="E15" s="19"/>
      <c r="F15" s="19"/>
      <c r="G15" s="20"/>
      <c r="H15" s="22"/>
      <c r="I15" s="1">
        <f>+D15/1.05</f>
        <v>0</v>
      </c>
    </row>
    <row r="16" spans="1:11" ht="11.25">
      <c r="A16" s="29" t="s">
        <v>139</v>
      </c>
      <c r="B16" s="30"/>
      <c r="C16" s="19"/>
      <c r="D16" s="19"/>
      <c r="E16" s="19"/>
      <c r="F16" s="19"/>
      <c r="G16" s="20"/>
      <c r="H16" s="22"/>
      <c r="J16" s="43"/>
      <c r="K16" s="43"/>
    </row>
    <row r="17" spans="1:9" ht="11.25">
      <c r="A17" s="36" t="s">
        <v>140</v>
      </c>
      <c r="B17" s="30" t="s">
        <v>5</v>
      </c>
      <c r="C17" s="19">
        <v>722.8</v>
      </c>
      <c r="D17" s="19"/>
      <c r="E17" s="19"/>
      <c r="F17" s="19"/>
      <c r="G17" s="20"/>
      <c r="H17" s="22"/>
      <c r="I17" s="1">
        <f>+D17/1.05</f>
        <v>0</v>
      </c>
    </row>
    <row r="18" spans="1:9" ht="11.25">
      <c r="A18" s="36" t="s">
        <v>141</v>
      </c>
      <c r="B18" s="30" t="s">
        <v>5</v>
      </c>
      <c r="C18" s="19">
        <v>108.3</v>
      </c>
      <c r="D18" s="19"/>
      <c r="E18" s="19"/>
      <c r="F18" s="21"/>
      <c r="G18" s="47"/>
      <c r="H18" s="22"/>
      <c r="I18" s="1">
        <f>+D18/1.05</f>
        <v>0</v>
      </c>
    </row>
    <row r="19" spans="1:8" ht="11.25">
      <c r="A19" s="37"/>
      <c r="B19" s="30"/>
      <c r="C19" s="19"/>
      <c r="D19" s="19"/>
      <c r="E19" s="19"/>
      <c r="F19" s="19"/>
      <c r="G19" s="20"/>
      <c r="H19" s="22"/>
    </row>
    <row r="20" spans="1:8" ht="11.25">
      <c r="A20" s="24" t="s">
        <v>16</v>
      </c>
      <c r="B20" s="30"/>
      <c r="C20" s="19"/>
      <c r="D20" s="19"/>
      <c r="E20" s="19"/>
      <c r="F20" s="19"/>
      <c r="G20" s="20"/>
      <c r="H20" s="22"/>
    </row>
    <row r="21" spans="1:19" ht="11.25">
      <c r="A21" s="29" t="s">
        <v>17</v>
      </c>
      <c r="B21" s="30" t="s">
        <v>5</v>
      </c>
      <c r="C21" s="19">
        <v>176.2</v>
      </c>
      <c r="E21" s="19"/>
      <c r="F21" s="19"/>
      <c r="G21" s="20"/>
      <c r="H21" s="22"/>
      <c r="I21" s="1">
        <f>+D21/1.05</f>
        <v>0</v>
      </c>
      <c r="J21" s="41">
        <v>30</v>
      </c>
      <c r="K21" s="41">
        <v>50</v>
      </c>
      <c r="L21" s="1">
        <v>385.63</v>
      </c>
      <c r="N21" s="23">
        <v>60</v>
      </c>
      <c r="O21" s="1">
        <v>393.84</v>
      </c>
      <c r="Q21" s="1">
        <v>358.35</v>
      </c>
      <c r="S21" s="1">
        <f>+Q21*C21</f>
        <v>63141.27</v>
      </c>
    </row>
    <row r="22" spans="1:19" ht="11.25">
      <c r="A22" s="29" t="s">
        <v>56</v>
      </c>
      <c r="B22" s="30" t="s">
        <v>5</v>
      </c>
      <c r="C22" s="19">
        <v>108.3</v>
      </c>
      <c r="E22" s="19"/>
      <c r="F22" s="19"/>
      <c r="G22" s="20"/>
      <c r="H22" s="22"/>
      <c r="I22" s="1">
        <f aca="true" t="shared" si="0" ref="I22:I29">+D22/1.05</f>
        <v>0</v>
      </c>
      <c r="J22" s="41">
        <v>35</v>
      </c>
      <c r="Q22" s="1">
        <v>345.82</v>
      </c>
      <c r="S22" s="1">
        <f aca="true" t="shared" si="1" ref="S22:S29">+Q22*C22</f>
        <v>37452.306</v>
      </c>
    </row>
    <row r="23" spans="1:19" ht="11.25">
      <c r="A23" s="29" t="s">
        <v>20</v>
      </c>
      <c r="B23" s="30" t="s">
        <v>5</v>
      </c>
      <c r="C23" s="19">
        <v>135</v>
      </c>
      <c r="E23" s="19"/>
      <c r="F23" s="19"/>
      <c r="G23" s="20"/>
      <c r="H23" s="22"/>
      <c r="I23" s="1">
        <f t="shared" si="0"/>
        <v>0</v>
      </c>
      <c r="J23" s="41">
        <v>120</v>
      </c>
      <c r="K23" s="41">
        <v>90</v>
      </c>
      <c r="L23" s="1">
        <v>620.46</v>
      </c>
      <c r="M23" s="23">
        <f>479.59+235.44</f>
        <v>715.03</v>
      </c>
      <c r="N23" s="23">
        <v>85</v>
      </c>
      <c r="O23" s="1">
        <v>793.97</v>
      </c>
      <c r="Q23" s="1">
        <v>792.23</v>
      </c>
      <c r="S23" s="1">
        <f t="shared" si="1"/>
        <v>106951.05</v>
      </c>
    </row>
    <row r="24" spans="1:19" ht="11.25">
      <c r="A24" s="29" t="s">
        <v>21</v>
      </c>
      <c r="B24" s="30" t="s">
        <v>5</v>
      </c>
      <c r="C24" s="19">
        <v>321.1</v>
      </c>
      <c r="E24" s="19"/>
      <c r="F24" s="19"/>
      <c r="G24" s="20"/>
      <c r="H24" s="22"/>
      <c r="I24" s="1">
        <f t="shared" si="0"/>
        <v>0</v>
      </c>
      <c r="J24" s="41">
        <v>117</v>
      </c>
      <c r="K24" s="41">
        <v>130</v>
      </c>
      <c r="L24" s="1">
        <v>822.38</v>
      </c>
      <c r="M24" s="23">
        <v>938.25</v>
      </c>
      <c r="N24" s="23">
        <v>180</v>
      </c>
      <c r="O24" s="1">
        <v>1038</v>
      </c>
      <c r="Q24" s="1">
        <v>851.33</v>
      </c>
      <c r="S24" s="1">
        <f t="shared" si="1"/>
        <v>273362.063</v>
      </c>
    </row>
    <row r="25" spans="1:19" ht="11.25">
      <c r="A25" s="29" t="s">
        <v>22</v>
      </c>
      <c r="B25" s="30" t="s">
        <v>5</v>
      </c>
      <c r="C25" s="19">
        <v>117.7</v>
      </c>
      <c r="E25" s="19"/>
      <c r="F25" s="19"/>
      <c r="G25" s="20"/>
      <c r="H25" s="22"/>
      <c r="I25" s="1">
        <f t="shared" si="0"/>
        <v>0</v>
      </c>
      <c r="J25" s="41">
        <v>45</v>
      </c>
      <c r="K25" s="41">
        <v>50</v>
      </c>
      <c r="L25" s="1">
        <v>539.2</v>
      </c>
      <c r="M25" s="23">
        <f>338.78+281.29</f>
        <v>620.0699999999999</v>
      </c>
      <c r="O25" s="1">
        <v>706.8</v>
      </c>
      <c r="P25" s="1">
        <v>1277</v>
      </c>
      <c r="Q25" s="1">
        <v>543.58</v>
      </c>
      <c r="S25" s="1">
        <f t="shared" si="1"/>
        <v>63979.36600000001</v>
      </c>
    </row>
    <row r="26" spans="1:19" ht="11.25">
      <c r="A26" s="29" t="s">
        <v>23</v>
      </c>
      <c r="B26" s="30" t="s">
        <v>5</v>
      </c>
      <c r="C26" s="19">
        <v>33.15</v>
      </c>
      <c r="E26" s="19"/>
      <c r="F26" s="19"/>
      <c r="G26" s="20"/>
      <c r="H26" s="22"/>
      <c r="I26" s="1">
        <f t="shared" si="0"/>
        <v>0</v>
      </c>
      <c r="J26" s="41">
        <v>130</v>
      </c>
      <c r="O26" s="1">
        <v>1233</v>
      </c>
      <c r="Q26" s="1">
        <v>697.88</v>
      </c>
      <c r="S26" s="1">
        <f t="shared" si="1"/>
        <v>23134.721999999998</v>
      </c>
    </row>
    <row r="27" spans="1:19" ht="11.25">
      <c r="A27" s="29" t="s">
        <v>24</v>
      </c>
      <c r="B27" s="30" t="s">
        <v>6</v>
      </c>
      <c r="C27" s="19">
        <v>5999</v>
      </c>
      <c r="E27" s="19"/>
      <c r="F27" s="19"/>
      <c r="G27" s="20"/>
      <c r="H27" s="22"/>
      <c r="I27" s="1">
        <f t="shared" si="0"/>
        <v>0</v>
      </c>
      <c r="Q27" s="1">
        <v>70.52</v>
      </c>
      <c r="S27" s="1">
        <f t="shared" si="1"/>
        <v>423049.48</v>
      </c>
    </row>
    <row r="28" spans="1:19" ht="11.25">
      <c r="A28" s="29" t="s">
        <v>25</v>
      </c>
      <c r="B28" s="30" t="s">
        <v>6</v>
      </c>
      <c r="C28" s="19">
        <v>283.9</v>
      </c>
      <c r="E28" s="19"/>
      <c r="F28" s="19"/>
      <c r="G28" s="20"/>
      <c r="H28" s="22"/>
      <c r="I28" s="1">
        <f t="shared" si="0"/>
        <v>0</v>
      </c>
      <c r="J28" s="41">
        <v>72</v>
      </c>
      <c r="K28" s="41">
        <v>60</v>
      </c>
      <c r="L28" s="1">
        <v>699.92</v>
      </c>
      <c r="M28" s="23">
        <f>418.08+418.06</f>
        <v>836.14</v>
      </c>
      <c r="N28" s="23">
        <v>80</v>
      </c>
      <c r="O28" s="1">
        <v>730.33</v>
      </c>
      <c r="P28" s="1">
        <v>1288</v>
      </c>
      <c r="Q28" s="1">
        <v>755.75</v>
      </c>
      <c r="S28" s="1">
        <f t="shared" si="1"/>
        <v>214557.425</v>
      </c>
    </row>
    <row r="29" spans="1:20" ht="11.25">
      <c r="A29" s="29" t="s">
        <v>75</v>
      </c>
      <c r="B29" s="30" t="s">
        <v>5</v>
      </c>
      <c r="C29" s="19">
        <v>33.5</v>
      </c>
      <c r="E29" s="19"/>
      <c r="F29" s="21"/>
      <c r="G29" s="47"/>
      <c r="H29" s="22"/>
      <c r="I29" s="1">
        <f t="shared" si="0"/>
        <v>0</v>
      </c>
      <c r="J29" s="41">
        <v>70</v>
      </c>
      <c r="K29" s="41">
        <v>70</v>
      </c>
      <c r="L29" s="1">
        <v>755.17</v>
      </c>
      <c r="N29" s="23">
        <v>105</v>
      </c>
      <c r="O29" s="1">
        <v>995.5</v>
      </c>
      <c r="Q29" s="1">
        <v>777.7</v>
      </c>
      <c r="S29" s="1">
        <f t="shared" si="1"/>
        <v>26052.95</v>
      </c>
      <c r="T29" s="1">
        <f>+S29+S28+S27+S26+S25+S24+S23+S22+S21</f>
        <v>1231680.6320000002</v>
      </c>
    </row>
    <row r="30" spans="1:8" ht="11.25">
      <c r="A30" s="37"/>
      <c r="B30" s="30"/>
      <c r="C30" s="19"/>
      <c r="D30" s="19"/>
      <c r="E30" s="19"/>
      <c r="F30" s="19"/>
      <c r="G30" s="20"/>
      <c r="H30" s="22"/>
    </row>
    <row r="31" spans="1:8" ht="11.25">
      <c r="A31" s="28" t="s">
        <v>26</v>
      </c>
      <c r="B31" s="30"/>
      <c r="C31" s="19"/>
      <c r="D31" s="19"/>
      <c r="E31" s="19"/>
      <c r="F31" s="19"/>
      <c r="G31" s="20"/>
      <c r="H31" s="22"/>
    </row>
    <row r="32" spans="1:19" ht="11.25">
      <c r="A32" s="29" t="s">
        <v>76</v>
      </c>
      <c r="B32" s="30" t="s">
        <v>6</v>
      </c>
      <c r="C32" s="19">
        <f>190.44+190.44+165.6+35.31+35.31+73.29</f>
        <v>690.3899999999999</v>
      </c>
      <c r="E32" s="19"/>
      <c r="F32" s="19"/>
      <c r="G32" s="20"/>
      <c r="H32" s="22"/>
      <c r="I32" s="1">
        <f>+D32/1.05</f>
        <v>0</v>
      </c>
      <c r="L32" s="1">
        <f>10.47+9.15</f>
        <v>19.62</v>
      </c>
      <c r="O32" s="1">
        <v>16.9</v>
      </c>
      <c r="Q32" s="1">
        <v>16.77</v>
      </c>
      <c r="S32" s="1">
        <f>+Q32*C32</f>
        <v>11577.840299999998</v>
      </c>
    </row>
    <row r="33" spans="1:19" ht="11.25">
      <c r="A33" s="29" t="s">
        <v>136</v>
      </c>
      <c r="B33" s="30" t="s">
        <v>6</v>
      </c>
      <c r="C33" s="19">
        <f>406.08+500.4</f>
        <v>906.48</v>
      </c>
      <c r="E33" s="19"/>
      <c r="F33" s="19"/>
      <c r="G33" s="20"/>
      <c r="H33" s="22"/>
      <c r="I33" s="1">
        <f>+D33/1.05</f>
        <v>0</v>
      </c>
      <c r="Q33" s="1">
        <v>55.54</v>
      </c>
      <c r="S33" s="1">
        <f>+Q33*C33</f>
        <v>50345.8992</v>
      </c>
    </row>
    <row r="34" spans="1:20" ht="11.25">
      <c r="A34" s="29" t="s">
        <v>137</v>
      </c>
      <c r="B34" s="30" t="s">
        <v>6</v>
      </c>
      <c r="C34" s="19">
        <f>320+349.6+288</f>
        <v>957.6</v>
      </c>
      <c r="E34" s="19"/>
      <c r="F34" s="21"/>
      <c r="G34" s="47"/>
      <c r="H34" s="22"/>
      <c r="I34" s="1">
        <f>+D34/1.05</f>
        <v>0</v>
      </c>
      <c r="Q34" s="1">
        <v>41.88</v>
      </c>
      <c r="S34" s="1">
        <f>+Q34*C34</f>
        <v>40104.288</v>
      </c>
      <c r="T34" s="1">
        <f>+S34+S33+S32</f>
        <v>102028.0275</v>
      </c>
    </row>
    <row r="35" spans="1:8" ht="11.25">
      <c r="A35" s="37"/>
      <c r="B35" s="30"/>
      <c r="C35" s="19"/>
      <c r="D35" s="19"/>
      <c r="E35" s="19"/>
      <c r="F35" s="19"/>
      <c r="G35" s="20"/>
      <c r="H35" s="22"/>
    </row>
    <row r="36" spans="1:8" ht="11.25">
      <c r="A36" s="24" t="s">
        <v>27</v>
      </c>
      <c r="B36" s="30"/>
      <c r="C36" s="19"/>
      <c r="D36" s="19"/>
      <c r="E36" s="19"/>
      <c r="F36" s="19"/>
      <c r="G36" s="20"/>
      <c r="H36" s="22"/>
    </row>
    <row r="37" spans="1:19" ht="11.25">
      <c r="A37" s="29" t="s">
        <v>28</v>
      </c>
      <c r="B37" s="30" t="s">
        <v>6</v>
      </c>
      <c r="C37" s="19">
        <f>+C41</f>
        <v>637.1</v>
      </c>
      <c r="E37" s="19"/>
      <c r="F37" s="19"/>
      <c r="G37" s="20"/>
      <c r="H37" s="22"/>
      <c r="I37" s="1">
        <f>+D37/1.05</f>
        <v>0</v>
      </c>
      <c r="L37" s="1">
        <v>10.9</v>
      </c>
      <c r="O37" s="1">
        <v>10.6</v>
      </c>
      <c r="Q37" s="1">
        <v>10.07</v>
      </c>
      <c r="S37" s="1">
        <f>+Q37*C37</f>
        <v>6415.597000000001</v>
      </c>
    </row>
    <row r="38" spans="1:20" ht="11.25">
      <c r="A38" s="29" t="s">
        <v>78</v>
      </c>
      <c r="B38" s="30" t="s">
        <v>6</v>
      </c>
      <c r="C38" s="19">
        <f>76.02*3</f>
        <v>228.06</v>
      </c>
      <c r="E38" s="19"/>
      <c r="F38" s="21"/>
      <c r="G38" s="47"/>
      <c r="H38" s="22"/>
      <c r="I38" s="1">
        <f>+D38/1.05</f>
        <v>0</v>
      </c>
      <c r="L38" s="1">
        <f>9.45+9.42</f>
        <v>18.869999999999997</v>
      </c>
      <c r="O38" s="1">
        <v>17.08</v>
      </c>
      <c r="Q38" s="1">
        <v>16.11</v>
      </c>
      <c r="S38" s="1">
        <f>+Q38*C38</f>
        <v>3674.0466</v>
      </c>
      <c r="T38" s="1">
        <f>+S38+S37</f>
        <v>10089.643600000001</v>
      </c>
    </row>
    <row r="39" spans="1:8" ht="11.25">
      <c r="A39" s="37"/>
      <c r="B39" s="30"/>
      <c r="C39" s="19"/>
      <c r="D39" s="19"/>
      <c r="E39" s="19"/>
      <c r="F39" s="19"/>
      <c r="G39" s="20"/>
      <c r="H39" s="22"/>
    </row>
    <row r="40" spans="1:8" ht="11.25">
      <c r="A40" s="24" t="s">
        <v>29</v>
      </c>
      <c r="B40" s="30"/>
      <c r="C40" s="19"/>
      <c r="D40" s="19"/>
      <c r="E40" s="19"/>
      <c r="F40" s="19"/>
      <c r="G40" s="20"/>
      <c r="H40" s="22"/>
    </row>
    <row r="41" spans="1:19" ht="11.25">
      <c r="A41" s="29" t="s">
        <v>30</v>
      </c>
      <c r="B41" s="30" t="s">
        <v>6</v>
      </c>
      <c r="C41" s="19">
        <f>160.54+160.54+160.54+155.48</f>
        <v>637.1</v>
      </c>
      <c r="E41" s="19"/>
      <c r="F41" s="19"/>
      <c r="G41" s="20"/>
      <c r="H41" s="22"/>
      <c r="I41" s="1">
        <f>+D41/1.05</f>
        <v>0</v>
      </c>
      <c r="L41" s="1">
        <f>9.68+1.71+5.1+10.46</f>
        <v>26.950000000000003</v>
      </c>
      <c r="Q41" s="1">
        <v>24.68</v>
      </c>
      <c r="S41" s="1">
        <f>+Q41*C41</f>
        <v>15723.628</v>
      </c>
    </row>
    <row r="42" spans="1:20" ht="11.25">
      <c r="A42" s="29" t="s">
        <v>142</v>
      </c>
      <c r="B42" s="30" t="s">
        <v>6</v>
      </c>
      <c r="C42" s="19">
        <f>(+C33+C34)*2</f>
        <v>3728.16</v>
      </c>
      <c r="E42" s="19"/>
      <c r="F42" s="21"/>
      <c r="G42" s="47"/>
      <c r="H42" s="22"/>
      <c r="I42" s="1">
        <f>+D42/1.05</f>
        <v>0</v>
      </c>
      <c r="Q42" s="1">
        <v>9.78</v>
      </c>
      <c r="S42" s="1">
        <f>+Q42*C42</f>
        <v>36461.4048</v>
      </c>
      <c r="T42" s="1">
        <f>+S42+S41</f>
        <v>52185.0328</v>
      </c>
    </row>
    <row r="43" spans="1:8" ht="11.25">
      <c r="A43" s="24"/>
      <c r="B43" s="30"/>
      <c r="C43" s="19"/>
      <c r="D43" s="19"/>
      <c r="E43" s="19"/>
      <c r="F43" s="19"/>
      <c r="G43" s="20"/>
      <c r="H43" s="22"/>
    </row>
    <row r="44" spans="1:8" ht="11.25">
      <c r="A44" s="24" t="s">
        <v>31</v>
      </c>
      <c r="B44" s="30"/>
      <c r="C44" s="19"/>
      <c r="D44" s="19"/>
      <c r="E44" s="19"/>
      <c r="F44" s="19"/>
      <c r="G44" s="20"/>
      <c r="H44" s="22"/>
    </row>
    <row r="45" spans="1:8" ht="11.25">
      <c r="A45" s="29" t="s">
        <v>32</v>
      </c>
      <c r="B45" s="30"/>
      <c r="C45" s="19"/>
      <c r="D45" s="19"/>
      <c r="E45" s="19"/>
      <c r="F45" s="19"/>
      <c r="G45" s="20"/>
      <c r="H45" s="22"/>
    </row>
    <row r="46" spans="1:15" ht="11.25">
      <c r="A46" s="36" t="s">
        <v>127</v>
      </c>
      <c r="B46" s="30" t="s">
        <v>6</v>
      </c>
      <c r="C46" s="19">
        <f>1668.86+1421.3+1662.48+1101.6</f>
        <v>5854.24</v>
      </c>
      <c r="D46" s="19"/>
      <c r="E46" s="19"/>
      <c r="F46" s="19"/>
      <c r="G46" s="20"/>
      <c r="H46" s="22"/>
      <c r="I46" s="1">
        <f aca="true" t="shared" si="2" ref="I46:I52">+D46/1.05</f>
        <v>0</v>
      </c>
      <c r="M46" s="1"/>
      <c r="O46" s="1">
        <v>33.5</v>
      </c>
    </row>
    <row r="47" spans="1:19" ht="11.25">
      <c r="A47" s="36" t="s">
        <v>77</v>
      </c>
      <c r="B47" s="30" t="s">
        <v>6</v>
      </c>
      <c r="C47" s="19">
        <f>46.99+46.99+46.99+35.7</f>
        <v>176.67000000000002</v>
      </c>
      <c r="E47" s="19"/>
      <c r="F47" s="19"/>
      <c r="G47" s="20"/>
      <c r="H47" s="22"/>
      <c r="I47" s="1">
        <f>+D47/1.05</f>
        <v>0</v>
      </c>
      <c r="O47" s="1">
        <v>47.8</v>
      </c>
      <c r="Q47" s="1">
        <v>46.11</v>
      </c>
      <c r="S47" s="1">
        <f>+Q47*C47</f>
        <v>8146.2537</v>
      </c>
    </row>
    <row r="48" spans="1:8" ht="11.25">
      <c r="A48" s="29" t="s">
        <v>57</v>
      </c>
      <c r="B48" s="30"/>
      <c r="C48" s="19"/>
      <c r="D48" s="19"/>
      <c r="E48" s="19"/>
      <c r="F48" s="19"/>
      <c r="G48" s="20"/>
      <c r="H48" s="22"/>
    </row>
    <row r="49" spans="1:17" ht="11.25">
      <c r="A49" s="36" t="s">
        <v>123</v>
      </c>
      <c r="B49" s="30" t="s">
        <v>6</v>
      </c>
      <c r="C49" s="19">
        <f>738+172.8+112.32+46.8</f>
        <v>1069.9199999999998</v>
      </c>
      <c r="D49" s="19"/>
      <c r="E49" s="19"/>
      <c r="F49" s="19"/>
      <c r="G49" s="20"/>
      <c r="H49" s="22"/>
      <c r="I49" s="1">
        <f t="shared" si="2"/>
        <v>0</v>
      </c>
      <c r="O49" s="1">
        <v>27.06</v>
      </c>
      <c r="Q49" s="1">
        <v>28.25</v>
      </c>
    </row>
    <row r="50" spans="1:17" ht="11.25">
      <c r="A50" s="36" t="s">
        <v>124</v>
      </c>
      <c r="B50" s="30" t="s">
        <v>6</v>
      </c>
      <c r="C50" s="19">
        <f>+C47</f>
        <v>176.67000000000002</v>
      </c>
      <c r="D50" s="19"/>
      <c r="E50" s="19"/>
      <c r="F50" s="19"/>
      <c r="G50" s="20"/>
      <c r="H50" s="22"/>
      <c r="I50" s="1">
        <f t="shared" si="2"/>
        <v>0</v>
      </c>
      <c r="O50" s="1">
        <v>16.62</v>
      </c>
      <c r="Q50" s="1">
        <v>9.38</v>
      </c>
    </row>
    <row r="51" spans="1:8" ht="11.25">
      <c r="A51" s="29" t="s">
        <v>58</v>
      </c>
      <c r="B51" s="30"/>
      <c r="C51" s="19"/>
      <c r="D51" s="19"/>
      <c r="E51" s="19"/>
      <c r="F51" s="19"/>
      <c r="G51" s="20"/>
      <c r="H51" s="22"/>
    </row>
    <row r="52" spans="1:19" ht="11.25">
      <c r="A52" s="36" t="s">
        <v>59</v>
      </c>
      <c r="B52" s="30" t="s">
        <v>12</v>
      </c>
      <c r="C52" s="19">
        <v>277</v>
      </c>
      <c r="E52" s="19"/>
      <c r="F52" s="21"/>
      <c r="G52" s="47"/>
      <c r="H52" s="22"/>
      <c r="I52" s="1">
        <f t="shared" si="2"/>
        <v>0</v>
      </c>
      <c r="O52" s="1">
        <v>14.38</v>
      </c>
      <c r="Q52" s="1">
        <v>13.94</v>
      </c>
      <c r="S52" s="1">
        <f>+Q52*C52</f>
        <v>3861.3799999999997</v>
      </c>
    </row>
    <row r="53" spans="1:8" ht="11.25">
      <c r="A53" s="36"/>
      <c r="B53" s="30"/>
      <c r="C53" s="19"/>
      <c r="D53" s="19"/>
      <c r="E53" s="19"/>
      <c r="F53" s="19"/>
      <c r="G53" s="20"/>
      <c r="H53" s="22"/>
    </row>
    <row r="54" spans="1:8" ht="11.25">
      <c r="A54" s="28" t="s">
        <v>33</v>
      </c>
      <c r="B54" s="30"/>
      <c r="C54" s="19"/>
      <c r="D54" s="19"/>
      <c r="E54" s="19"/>
      <c r="F54" s="19"/>
      <c r="G54" s="20"/>
      <c r="H54" s="22"/>
    </row>
    <row r="55" spans="1:17" ht="11.25">
      <c r="A55" s="29" t="s">
        <v>34</v>
      </c>
      <c r="B55" s="30" t="s">
        <v>6</v>
      </c>
      <c r="C55" s="19">
        <f>777.6+648+777.6</f>
        <v>2203.2</v>
      </c>
      <c r="D55" s="19"/>
      <c r="E55" s="19"/>
      <c r="F55" s="19"/>
      <c r="G55" s="20"/>
      <c r="H55" s="22"/>
      <c r="I55" s="1">
        <f>+D55/1.05</f>
        <v>0</v>
      </c>
      <c r="Q55" s="1">
        <v>54.77</v>
      </c>
    </row>
    <row r="56" spans="1:19" ht="11.25">
      <c r="A56" s="29" t="s">
        <v>35</v>
      </c>
      <c r="B56" s="30" t="s">
        <v>6</v>
      </c>
      <c r="C56" s="19">
        <f>+C50</f>
        <v>176.67000000000002</v>
      </c>
      <c r="E56" s="19"/>
      <c r="F56" s="21"/>
      <c r="G56" s="47"/>
      <c r="H56" s="22"/>
      <c r="I56" s="1">
        <f>+D56/1.05</f>
        <v>0</v>
      </c>
      <c r="O56" s="1">
        <v>35.8</v>
      </c>
      <c r="Q56" s="1">
        <v>35.5</v>
      </c>
      <c r="S56" s="1">
        <f>+Q56*C56</f>
        <v>6271.785000000001</v>
      </c>
    </row>
    <row r="57" spans="1:8" ht="11.25">
      <c r="A57" s="37"/>
      <c r="B57" s="30"/>
      <c r="C57" s="19"/>
      <c r="D57" s="19"/>
      <c r="E57" s="19"/>
      <c r="F57" s="19"/>
      <c r="G57" s="20"/>
      <c r="H57" s="22"/>
    </row>
    <row r="58" spans="1:8" ht="11.25">
      <c r="A58" s="28" t="s">
        <v>36</v>
      </c>
      <c r="B58" s="37"/>
      <c r="C58" s="37"/>
      <c r="D58" s="19"/>
      <c r="E58" s="19"/>
      <c r="F58" s="19"/>
      <c r="G58" s="20"/>
      <c r="H58" s="22"/>
    </row>
    <row r="59" spans="1:19" ht="11.25">
      <c r="A59" s="29" t="s">
        <v>42</v>
      </c>
      <c r="B59" s="30" t="s">
        <v>6</v>
      </c>
      <c r="C59" s="19">
        <v>2940</v>
      </c>
      <c r="E59" s="19"/>
      <c r="F59" s="19"/>
      <c r="G59" s="20"/>
      <c r="H59" s="22"/>
      <c r="I59" s="1">
        <f>+D59/1.05</f>
        <v>0</v>
      </c>
      <c r="Q59" s="1">
        <v>68.26</v>
      </c>
      <c r="S59" s="1">
        <f>+Q59*C59</f>
        <v>200684.40000000002</v>
      </c>
    </row>
    <row r="60" spans="1:17" ht="11.25">
      <c r="A60" s="29" t="s">
        <v>43</v>
      </c>
      <c r="B60" s="30" t="s">
        <v>5</v>
      </c>
      <c r="C60" s="19">
        <v>75</v>
      </c>
      <c r="D60" s="19"/>
      <c r="E60" s="19"/>
      <c r="F60" s="19"/>
      <c r="G60" s="20"/>
      <c r="H60" s="22"/>
      <c r="I60" s="1">
        <f>+D60/1.05</f>
        <v>0</v>
      </c>
      <c r="Q60" s="1">
        <v>1960.16</v>
      </c>
    </row>
    <row r="61" spans="1:17" ht="11.25">
      <c r="A61" s="29" t="s">
        <v>81</v>
      </c>
      <c r="B61" s="30" t="s">
        <v>5</v>
      </c>
      <c r="C61" s="19">
        <v>75.25</v>
      </c>
      <c r="D61" s="19"/>
      <c r="E61" s="19"/>
      <c r="F61" s="21"/>
      <c r="G61" s="47"/>
      <c r="H61" s="22"/>
      <c r="I61" s="1">
        <f>+D61/1.05</f>
        <v>0</v>
      </c>
      <c r="Q61" s="1">
        <v>1758.62</v>
      </c>
    </row>
    <row r="62" spans="1:8" ht="11.25">
      <c r="A62" s="37"/>
      <c r="B62" s="30"/>
      <c r="C62" s="19"/>
      <c r="D62" s="19"/>
      <c r="E62" s="19"/>
      <c r="F62" s="19"/>
      <c r="G62" s="20"/>
      <c r="H62" s="22"/>
    </row>
    <row r="63" spans="1:8" ht="11.25">
      <c r="A63" s="24" t="s">
        <v>37</v>
      </c>
      <c r="B63" s="30"/>
      <c r="C63" s="19"/>
      <c r="D63" s="19"/>
      <c r="E63" s="19"/>
      <c r="F63" s="19"/>
      <c r="G63" s="20"/>
      <c r="H63" s="22"/>
    </row>
    <row r="64" spans="1:8" ht="11.25">
      <c r="A64" s="29" t="s">
        <v>44</v>
      </c>
      <c r="B64" s="30"/>
      <c r="C64" s="19"/>
      <c r="D64" s="19"/>
      <c r="E64" s="19"/>
      <c r="F64" s="19"/>
      <c r="G64" s="20"/>
      <c r="H64" s="22"/>
    </row>
    <row r="65" spans="1:32" s="38" customFormat="1" ht="12.75">
      <c r="A65" s="36" t="s">
        <v>98</v>
      </c>
      <c r="B65" s="30" t="s">
        <v>6</v>
      </c>
      <c r="C65" s="19">
        <f>2940+828+2203.2</f>
        <v>5971.2</v>
      </c>
      <c r="D65" s="1"/>
      <c r="E65" s="19"/>
      <c r="F65" s="48"/>
      <c r="G65" s="49"/>
      <c r="H65" s="50"/>
      <c r="I65" s="1">
        <v>11.52</v>
      </c>
      <c r="J65" s="41"/>
      <c r="K65" s="41"/>
      <c r="L65" s="1">
        <v>15.75</v>
      </c>
      <c r="M65" s="23"/>
      <c r="N65" s="23"/>
      <c r="O65" s="1">
        <v>13.4</v>
      </c>
      <c r="P65" s="1"/>
      <c r="Q65" s="1">
        <v>15.09</v>
      </c>
      <c r="R65" s="1"/>
      <c r="S65" s="1">
        <f aca="true" t="shared" si="3" ref="S65:S70">+Q65*C65</f>
        <v>90105.408</v>
      </c>
      <c r="T65" s="39"/>
      <c r="U65" s="39"/>
      <c r="V65" s="39"/>
      <c r="W65" s="39"/>
      <c r="X65" s="39"/>
      <c r="Y65" s="39"/>
      <c r="AD65" s="39"/>
      <c r="AE65" s="39"/>
      <c r="AF65" s="39"/>
    </row>
    <row r="66" spans="1:32" s="38" customFormat="1" ht="12.75">
      <c r="A66" s="36" t="s">
        <v>46</v>
      </c>
      <c r="B66" s="30" t="s">
        <v>6</v>
      </c>
      <c r="C66" s="19">
        <v>176.67</v>
      </c>
      <c r="D66" s="1"/>
      <c r="E66" s="19"/>
      <c r="F66" s="48"/>
      <c r="G66" s="49"/>
      <c r="H66" s="50"/>
      <c r="I66" s="1">
        <f>+D66/1.05</f>
        <v>0</v>
      </c>
      <c r="J66" s="41"/>
      <c r="K66" s="41"/>
      <c r="L66" s="1">
        <v>8.8</v>
      </c>
      <c r="M66" s="23"/>
      <c r="N66" s="23"/>
      <c r="O66" s="1">
        <v>7.3</v>
      </c>
      <c r="P66" s="1"/>
      <c r="Q66" s="1">
        <v>7.66</v>
      </c>
      <c r="R66" s="1"/>
      <c r="S66" s="1">
        <f t="shared" si="3"/>
        <v>1353.2921999999999</v>
      </c>
      <c r="T66" s="39"/>
      <c r="U66" s="39"/>
      <c r="V66" s="39"/>
      <c r="W66" s="39"/>
      <c r="X66" s="39"/>
      <c r="Y66" s="39"/>
      <c r="AD66" s="1" t="s">
        <v>116</v>
      </c>
      <c r="AE66" s="39"/>
      <c r="AF66" s="39"/>
    </row>
    <row r="67" spans="1:31" ht="11.25">
      <c r="A67" s="36" t="s">
        <v>47</v>
      </c>
      <c r="B67" s="30" t="s">
        <v>6</v>
      </c>
      <c r="C67" s="19">
        <v>3013.14</v>
      </c>
      <c r="E67" s="19"/>
      <c r="F67" s="19"/>
      <c r="G67" s="20"/>
      <c r="H67" s="22"/>
      <c r="I67" s="1">
        <f>+D67/1.05</f>
        <v>0</v>
      </c>
      <c r="L67" s="1">
        <v>8.28</v>
      </c>
      <c r="O67" s="1">
        <v>10.35</v>
      </c>
      <c r="Q67" s="1">
        <v>9.75</v>
      </c>
      <c r="S67" s="1">
        <f t="shared" si="3"/>
        <v>29378.114999999998</v>
      </c>
      <c r="T67" s="1">
        <f>+S67+S66+S65</f>
        <v>120836.8152</v>
      </c>
      <c r="X67" s="1" t="s">
        <v>100</v>
      </c>
      <c r="Y67" s="1" t="s">
        <v>101</v>
      </c>
      <c r="Z67" s="23" t="s">
        <v>8</v>
      </c>
      <c r="AB67" s="23" t="s">
        <v>3</v>
      </c>
      <c r="AD67" s="1" t="s">
        <v>114</v>
      </c>
      <c r="AE67" s="1" t="s">
        <v>115</v>
      </c>
    </row>
    <row r="68" spans="1:31" ht="11.25">
      <c r="A68" s="29" t="s">
        <v>45</v>
      </c>
      <c r="B68" s="30"/>
      <c r="C68" s="19"/>
      <c r="D68" s="19"/>
      <c r="E68" s="19"/>
      <c r="F68" s="19"/>
      <c r="G68" s="20"/>
      <c r="H68" s="22"/>
      <c r="W68" s="1" t="s">
        <v>102</v>
      </c>
      <c r="X68" s="1">
        <v>0.7</v>
      </c>
      <c r="Y68" s="1">
        <v>2.3</v>
      </c>
      <c r="Z68" s="23">
        <f>6+6+11</f>
        <v>23</v>
      </c>
      <c r="AA68" s="23">
        <f>+X68*Y68*2</f>
        <v>3.2199999999999998</v>
      </c>
      <c r="AB68" s="23">
        <f>+Z68*AA68</f>
        <v>74.05999999999999</v>
      </c>
      <c r="AD68" s="1">
        <f>0.075*3</f>
        <v>0.22499999999999998</v>
      </c>
      <c r="AE68" s="1">
        <f>0.05+0.3+0.05+0.3</f>
        <v>0.7</v>
      </c>
    </row>
    <row r="69" spans="1:32" ht="11.25">
      <c r="A69" s="36" t="s">
        <v>99</v>
      </c>
      <c r="B69" s="30" t="s">
        <v>6</v>
      </c>
      <c r="C69" s="19">
        <f>868+115+565</f>
        <v>1548</v>
      </c>
      <c r="E69" s="19"/>
      <c r="F69" s="19"/>
      <c r="G69" s="20"/>
      <c r="H69" s="22"/>
      <c r="I69" s="1">
        <f>+D69/1.05</f>
        <v>0</v>
      </c>
      <c r="L69" s="1">
        <v>15.75</v>
      </c>
      <c r="O69" s="1">
        <v>13.4</v>
      </c>
      <c r="Q69" s="1">
        <v>15.09</v>
      </c>
      <c r="S69" s="1">
        <f t="shared" si="3"/>
        <v>23359.32</v>
      </c>
      <c r="W69" s="1" t="s">
        <v>103</v>
      </c>
      <c r="X69" s="1">
        <v>0.9</v>
      </c>
      <c r="Y69" s="1">
        <v>2.3</v>
      </c>
      <c r="Z69" s="23">
        <f>4+4+2</f>
        <v>10</v>
      </c>
      <c r="AA69" s="23">
        <f aca="true" t="shared" si="4" ref="AA69:AA80">+X69*Y69*2</f>
        <v>4.14</v>
      </c>
      <c r="AB69" s="23">
        <f aca="true" t="shared" si="5" ref="AB69:AB80">+Z69*AA69</f>
        <v>41.4</v>
      </c>
      <c r="AD69" s="1">
        <v>510</v>
      </c>
      <c r="AE69" s="1">
        <v>7.2</v>
      </c>
      <c r="AF69" s="1">
        <f>+AE68*AE69</f>
        <v>5.04</v>
      </c>
    </row>
    <row r="70" spans="1:32" ht="11.25">
      <c r="A70" s="36" t="s">
        <v>48</v>
      </c>
      <c r="B70" s="30" t="s">
        <v>6</v>
      </c>
      <c r="C70" s="19">
        <f>541+32+205</f>
        <v>778</v>
      </c>
      <c r="E70" s="19"/>
      <c r="F70" s="21"/>
      <c r="G70" s="47"/>
      <c r="H70" s="22"/>
      <c r="I70" s="1">
        <f>+D70/1.05</f>
        <v>0</v>
      </c>
      <c r="L70" s="1">
        <v>19.5</v>
      </c>
      <c r="O70" s="1">
        <v>12.1</v>
      </c>
      <c r="Q70" s="1">
        <v>16.9</v>
      </c>
      <c r="S70" s="1">
        <f t="shared" si="3"/>
        <v>13148.199999999999</v>
      </c>
      <c r="T70" s="1">
        <f>+S70+S69</f>
        <v>36507.52</v>
      </c>
      <c r="W70" s="1" t="s">
        <v>104</v>
      </c>
      <c r="X70" s="1">
        <v>0.8</v>
      </c>
      <c r="Y70" s="1">
        <v>2.3</v>
      </c>
      <c r="Z70" s="23">
        <f>1+1+1</f>
        <v>3</v>
      </c>
      <c r="AA70" s="23">
        <f t="shared" si="4"/>
        <v>3.6799999999999997</v>
      </c>
      <c r="AB70" s="23">
        <f t="shared" si="5"/>
        <v>11.04</v>
      </c>
      <c r="AD70" s="1">
        <f>+AD68*AD69</f>
        <v>114.74999999999999</v>
      </c>
      <c r="AE70" s="1">
        <v>16</v>
      </c>
      <c r="AF70" s="1">
        <f>+AF69*AE70</f>
        <v>80.64</v>
      </c>
    </row>
    <row r="71" spans="1:32" ht="11.25">
      <c r="A71" s="37"/>
      <c r="B71" s="30"/>
      <c r="C71" s="19"/>
      <c r="D71" s="19"/>
      <c r="E71" s="19"/>
      <c r="F71" s="19"/>
      <c r="G71" s="20"/>
      <c r="H71" s="22"/>
      <c r="W71" s="1" t="s">
        <v>105</v>
      </c>
      <c r="X71" s="1">
        <v>2.4</v>
      </c>
      <c r="Y71" s="1">
        <v>2.3</v>
      </c>
      <c r="Z71" s="23">
        <f>10+4</f>
        <v>14</v>
      </c>
      <c r="AA71" s="23">
        <f t="shared" si="4"/>
        <v>11.04</v>
      </c>
      <c r="AB71" s="23">
        <f t="shared" si="5"/>
        <v>154.56</v>
      </c>
      <c r="AE71" s="1">
        <v>7</v>
      </c>
      <c r="AF71" s="1">
        <f>+AF70*AE71</f>
        <v>564.48</v>
      </c>
    </row>
    <row r="72" spans="1:28" ht="11.25">
      <c r="A72" s="28" t="s">
        <v>38</v>
      </c>
      <c r="B72" s="30"/>
      <c r="C72" s="19"/>
      <c r="D72" s="19"/>
      <c r="E72" s="19"/>
      <c r="F72" s="19"/>
      <c r="G72" s="20"/>
      <c r="H72" s="22"/>
      <c r="W72" s="1" t="s">
        <v>106</v>
      </c>
      <c r="X72" s="1">
        <v>1.9</v>
      </c>
      <c r="Y72" s="1">
        <v>2.3</v>
      </c>
      <c r="Z72" s="23">
        <v>2</v>
      </c>
      <c r="AA72" s="23">
        <f t="shared" si="4"/>
        <v>8.739999999999998</v>
      </c>
      <c r="AB72" s="23">
        <f t="shared" si="5"/>
        <v>17.479999999999997</v>
      </c>
    </row>
    <row r="73" spans="1:30" ht="11.25">
      <c r="A73" s="29" t="s">
        <v>53</v>
      </c>
      <c r="B73" s="30" t="s">
        <v>13</v>
      </c>
      <c r="C73" s="19">
        <v>1</v>
      </c>
      <c r="D73" s="19"/>
      <c r="E73" s="19"/>
      <c r="F73" s="19"/>
      <c r="G73" s="20"/>
      <c r="H73" s="22"/>
      <c r="I73" s="1">
        <f aca="true" t="shared" si="6" ref="I73:I84">+D73/1.05</f>
        <v>0</v>
      </c>
      <c r="W73" s="1" t="s">
        <v>107</v>
      </c>
      <c r="X73" s="1">
        <v>1.2</v>
      </c>
      <c r="Y73" s="1">
        <v>2.3</v>
      </c>
      <c r="Z73" s="23">
        <f>8+16</f>
        <v>24</v>
      </c>
      <c r="AA73" s="23">
        <f t="shared" si="4"/>
        <v>5.52</v>
      </c>
      <c r="AB73" s="23">
        <f t="shared" si="5"/>
        <v>132.48</v>
      </c>
      <c r="AD73" s="1" t="s">
        <v>117</v>
      </c>
    </row>
    <row r="74" spans="1:30" ht="11.25">
      <c r="A74" s="29" t="s">
        <v>49</v>
      </c>
      <c r="B74" s="30"/>
      <c r="C74" s="19"/>
      <c r="D74" s="19"/>
      <c r="E74" s="19"/>
      <c r="F74" s="19"/>
      <c r="G74" s="20"/>
      <c r="H74" s="22"/>
      <c r="W74" s="1" t="s">
        <v>108</v>
      </c>
      <c r="X74" s="1">
        <v>2.05</v>
      </c>
      <c r="Y74" s="1">
        <v>2.3</v>
      </c>
      <c r="Z74" s="23">
        <f>6+2</f>
        <v>8</v>
      </c>
      <c r="AA74" s="23">
        <f t="shared" si="4"/>
        <v>9.429999999999998</v>
      </c>
      <c r="AB74" s="23">
        <f t="shared" si="5"/>
        <v>75.43999999999998</v>
      </c>
      <c r="AD74" s="1" t="s">
        <v>114</v>
      </c>
    </row>
    <row r="75" spans="1:30" ht="11.25">
      <c r="A75" s="36" t="s">
        <v>68</v>
      </c>
      <c r="B75" s="30" t="s">
        <v>6</v>
      </c>
      <c r="C75" s="19">
        <v>661</v>
      </c>
      <c r="E75" s="19"/>
      <c r="F75" s="19"/>
      <c r="G75" s="20"/>
      <c r="H75" s="22"/>
      <c r="I75" s="1">
        <f t="shared" si="6"/>
        <v>0</v>
      </c>
      <c r="Q75" s="1">
        <v>90.57</v>
      </c>
      <c r="S75" s="1">
        <f>+Q75*C75</f>
        <v>59866.77</v>
      </c>
      <c r="W75" s="1" t="s">
        <v>109</v>
      </c>
      <c r="X75" s="1">
        <v>0.85</v>
      </c>
      <c r="Y75" s="1">
        <v>2.3</v>
      </c>
      <c r="Z75" s="23">
        <v>32</v>
      </c>
      <c r="AA75" s="23">
        <f t="shared" si="4"/>
        <v>3.9099999999999997</v>
      </c>
      <c r="AB75" s="23">
        <f t="shared" si="5"/>
        <v>125.11999999999999</v>
      </c>
      <c r="AD75" s="1">
        <v>1</v>
      </c>
    </row>
    <row r="76" spans="1:31" ht="11.25">
      <c r="A76" s="36" t="s">
        <v>69</v>
      </c>
      <c r="B76" s="30" t="s">
        <v>6</v>
      </c>
      <c r="C76" s="19">
        <v>628</v>
      </c>
      <c r="E76" s="19"/>
      <c r="F76" s="19"/>
      <c r="G76" s="20"/>
      <c r="H76" s="22"/>
      <c r="I76" s="1">
        <f t="shared" si="6"/>
        <v>0</v>
      </c>
      <c r="Q76" s="1">
        <v>133.35</v>
      </c>
      <c r="S76" s="1">
        <f>+Q76*C76</f>
        <v>83743.8</v>
      </c>
      <c r="T76" s="1">
        <f>+S75+S76</f>
        <v>143610.57</v>
      </c>
      <c r="W76" s="1" t="s">
        <v>110</v>
      </c>
      <c r="X76" s="1">
        <v>1.05</v>
      </c>
      <c r="Y76" s="1">
        <v>2.3</v>
      </c>
      <c r="Z76" s="23">
        <v>1</v>
      </c>
      <c r="AA76" s="23">
        <f t="shared" si="4"/>
        <v>4.83</v>
      </c>
      <c r="AB76" s="23">
        <f t="shared" si="5"/>
        <v>4.83</v>
      </c>
      <c r="AD76" s="1">
        <f>509+32</f>
        <v>541</v>
      </c>
      <c r="AE76" s="1">
        <f>+AD75*AD76*1</f>
        <v>541</v>
      </c>
    </row>
    <row r="77" spans="1:30" ht="11.25">
      <c r="A77" s="29" t="s">
        <v>70</v>
      </c>
      <c r="B77" s="30" t="s">
        <v>12</v>
      </c>
      <c r="C77" s="19">
        <v>508.7</v>
      </c>
      <c r="E77" s="19"/>
      <c r="F77" s="19"/>
      <c r="G77" s="20"/>
      <c r="H77" s="22"/>
      <c r="I77" s="1">
        <f t="shared" si="6"/>
        <v>0</v>
      </c>
      <c r="Q77" s="1">
        <v>107.39</v>
      </c>
      <c r="S77" s="1">
        <f>+Q77*C77</f>
        <v>54629.293</v>
      </c>
      <c r="W77" s="1" t="s">
        <v>111</v>
      </c>
      <c r="X77" s="1">
        <v>2.3</v>
      </c>
      <c r="Y77" s="1">
        <v>2.3</v>
      </c>
      <c r="Z77" s="23">
        <v>16</v>
      </c>
      <c r="AA77" s="23">
        <f t="shared" si="4"/>
        <v>10.579999999999998</v>
      </c>
      <c r="AB77" s="23">
        <f t="shared" si="5"/>
        <v>169.27999999999997</v>
      </c>
      <c r="AD77" s="1" t="s">
        <v>118</v>
      </c>
    </row>
    <row r="78" spans="1:8" ht="11.25">
      <c r="A78" s="29" t="s">
        <v>145</v>
      </c>
      <c r="B78" s="30" t="s">
        <v>12</v>
      </c>
      <c r="C78" s="19">
        <v>16.1</v>
      </c>
      <c r="D78" s="19"/>
      <c r="E78" s="19"/>
      <c r="F78" s="19"/>
      <c r="G78" s="20"/>
      <c r="H78" s="22"/>
    </row>
    <row r="79" spans="1:30" ht="11.25">
      <c r="A79" s="29" t="s">
        <v>146</v>
      </c>
      <c r="B79" s="30" t="s">
        <v>13</v>
      </c>
      <c r="C79" s="19">
        <v>1</v>
      </c>
      <c r="D79" s="19"/>
      <c r="E79" s="19"/>
      <c r="F79" s="19"/>
      <c r="G79" s="20"/>
      <c r="H79" s="22"/>
      <c r="I79" s="1">
        <f t="shared" si="6"/>
        <v>0</v>
      </c>
      <c r="Q79" s="1">
        <v>81004.94</v>
      </c>
      <c r="S79" s="1">
        <v>81004.94</v>
      </c>
      <c r="W79" s="1" t="s">
        <v>112</v>
      </c>
      <c r="X79" s="1">
        <v>4.75</v>
      </c>
      <c r="Y79" s="1">
        <v>3.15</v>
      </c>
      <c r="Z79" s="23">
        <v>1</v>
      </c>
      <c r="AA79" s="23">
        <f t="shared" si="4"/>
        <v>29.925</v>
      </c>
      <c r="AB79" s="23">
        <f t="shared" si="5"/>
        <v>29.925</v>
      </c>
      <c r="AD79" s="1">
        <v>1</v>
      </c>
    </row>
    <row r="80" spans="1:31" ht="11.25">
      <c r="A80" s="29" t="s">
        <v>147</v>
      </c>
      <c r="B80" s="30" t="s">
        <v>12</v>
      </c>
      <c r="C80" s="19">
        <f>57.6*6</f>
        <v>345.6</v>
      </c>
      <c r="E80" s="19"/>
      <c r="F80" s="19"/>
      <c r="G80" s="20"/>
      <c r="H80" s="22"/>
      <c r="Q80" s="1">
        <v>141.45</v>
      </c>
      <c r="S80" s="1">
        <f>+Q80*C80</f>
        <v>48885.12</v>
      </c>
      <c r="W80" s="1" t="s">
        <v>113</v>
      </c>
      <c r="X80" s="1">
        <v>0.9</v>
      </c>
      <c r="Y80" s="1">
        <v>2.3</v>
      </c>
      <c r="Z80" s="23">
        <v>8</v>
      </c>
      <c r="AA80" s="23">
        <f t="shared" si="4"/>
        <v>4.14</v>
      </c>
      <c r="AB80" s="23">
        <f t="shared" si="5"/>
        <v>33.12</v>
      </c>
      <c r="AD80" s="1">
        <v>16</v>
      </c>
      <c r="AE80" s="1">
        <f>+AD79*AD80*2</f>
        <v>32</v>
      </c>
    </row>
    <row r="81" spans="1:30" ht="11.25">
      <c r="A81" s="29" t="s">
        <v>148</v>
      </c>
      <c r="B81" s="30" t="s">
        <v>6</v>
      </c>
      <c r="C81" s="19">
        <v>322.85</v>
      </c>
      <c r="E81" s="19"/>
      <c r="F81" s="19"/>
      <c r="G81" s="20"/>
      <c r="H81" s="22"/>
      <c r="Q81" s="1">
        <v>418.65</v>
      </c>
      <c r="AB81" s="23">
        <f>SUM(AB68:AB80)</f>
        <v>868.7349999999999</v>
      </c>
      <c r="AD81" s="1" t="s">
        <v>119</v>
      </c>
    </row>
    <row r="82" spans="1:8" ht="11.25">
      <c r="A82" s="29" t="s">
        <v>149</v>
      </c>
      <c r="B82" s="30" t="s">
        <v>12</v>
      </c>
      <c r="C82" s="19">
        <v>49</v>
      </c>
      <c r="E82" s="19"/>
      <c r="F82" s="19"/>
      <c r="G82" s="20"/>
      <c r="H82" s="22"/>
    </row>
    <row r="83" spans="1:30" ht="11.25">
      <c r="A83" s="29" t="s">
        <v>150</v>
      </c>
      <c r="B83" s="30"/>
      <c r="C83" s="19"/>
      <c r="D83" s="19"/>
      <c r="E83" s="19"/>
      <c r="F83" s="19"/>
      <c r="G83" s="20"/>
      <c r="H83" s="22"/>
      <c r="AD83" s="1">
        <f>36+13</f>
        <v>49</v>
      </c>
    </row>
    <row r="84" spans="1:31" ht="11.25">
      <c r="A84" s="36" t="s">
        <v>151</v>
      </c>
      <c r="B84" s="30" t="s">
        <v>12</v>
      </c>
      <c r="C84" s="19">
        <v>155</v>
      </c>
      <c r="D84" s="19"/>
      <c r="E84" s="19"/>
      <c r="F84" s="21"/>
      <c r="G84" s="47"/>
      <c r="H84" s="22"/>
      <c r="I84" s="1">
        <f t="shared" si="6"/>
        <v>0</v>
      </c>
      <c r="Q84" s="1">
        <v>286.28</v>
      </c>
      <c r="AD84" s="1">
        <v>2.1</v>
      </c>
      <c r="AE84" s="1">
        <f>+AD83*AD84*2</f>
        <v>205.8</v>
      </c>
    </row>
    <row r="85" spans="1:8" ht="11.25">
      <c r="A85" s="36"/>
      <c r="B85" s="30"/>
      <c r="C85" s="19"/>
      <c r="D85" s="19"/>
      <c r="E85" s="19"/>
      <c r="F85" s="19"/>
      <c r="G85" s="20"/>
      <c r="H85" s="22"/>
    </row>
    <row r="86" spans="1:26" ht="11.25">
      <c r="A86" s="24" t="s">
        <v>39</v>
      </c>
      <c r="B86" s="30"/>
      <c r="C86" s="19"/>
      <c r="D86" s="19"/>
      <c r="E86" s="19"/>
      <c r="F86" s="19"/>
      <c r="G86" s="20"/>
      <c r="H86" s="22"/>
      <c r="W86" s="1" t="s">
        <v>6</v>
      </c>
      <c r="X86" s="1">
        <v>4</v>
      </c>
      <c r="Y86" s="1">
        <v>3.6</v>
      </c>
      <c r="Z86" s="1">
        <f>+X86*Y86</f>
        <v>14.4</v>
      </c>
    </row>
    <row r="87" spans="1:26" ht="11.25">
      <c r="A87" s="29" t="s">
        <v>50</v>
      </c>
      <c r="B87" s="30" t="s">
        <v>12</v>
      </c>
      <c r="C87" s="19">
        <v>30.2</v>
      </c>
      <c r="D87" s="19"/>
      <c r="E87" s="19"/>
      <c r="F87" s="21"/>
      <c r="G87" s="47"/>
      <c r="H87" s="22"/>
      <c r="I87" s="1">
        <f>+D87/1.05</f>
        <v>0</v>
      </c>
      <c r="W87" s="1" t="s">
        <v>5</v>
      </c>
      <c r="X87" s="1">
        <v>8</v>
      </c>
      <c r="Y87" s="1">
        <v>1.2</v>
      </c>
      <c r="Z87" s="1">
        <f>+X87*Y87</f>
        <v>9.6</v>
      </c>
    </row>
    <row r="88" spans="1:26" ht="11.25">
      <c r="A88" s="29"/>
      <c r="B88" s="30"/>
      <c r="C88" s="19"/>
      <c r="D88" s="19"/>
      <c r="E88" s="19"/>
      <c r="F88" s="19"/>
      <c r="G88" s="20"/>
      <c r="H88" s="22"/>
      <c r="W88" s="1" t="s">
        <v>120</v>
      </c>
      <c r="X88" s="1">
        <v>4</v>
      </c>
      <c r="Y88" s="1">
        <v>3</v>
      </c>
      <c r="Z88" s="1">
        <f>+X88*Y88</f>
        <v>12</v>
      </c>
    </row>
    <row r="89" spans="1:26" ht="11.25">
      <c r="A89" s="28" t="s">
        <v>40</v>
      </c>
      <c r="B89" s="30"/>
      <c r="C89" s="19"/>
      <c r="D89" s="19"/>
      <c r="E89" s="19"/>
      <c r="F89" s="19"/>
      <c r="G89" s="20"/>
      <c r="H89" s="22"/>
      <c r="W89" s="1" t="s">
        <v>121</v>
      </c>
      <c r="X89" s="1">
        <v>1</v>
      </c>
      <c r="Y89" s="1">
        <v>4</v>
      </c>
      <c r="Z89" s="1">
        <f>+X89*Y89</f>
        <v>4</v>
      </c>
    </row>
    <row r="90" spans="1:26" ht="11.25">
      <c r="A90" s="29" t="s">
        <v>51</v>
      </c>
      <c r="B90" s="30"/>
      <c r="C90" s="19"/>
      <c r="D90" s="19"/>
      <c r="E90" s="19"/>
      <c r="F90" s="19"/>
      <c r="G90" s="20"/>
      <c r="H90" s="22"/>
      <c r="W90" s="1" t="s">
        <v>122</v>
      </c>
      <c r="X90" s="1">
        <v>20</v>
      </c>
      <c r="Y90" s="1">
        <v>5.75</v>
      </c>
      <c r="Z90" s="1">
        <f>+X90*Y90</f>
        <v>115</v>
      </c>
    </row>
    <row r="91" spans="1:26" ht="11.25">
      <c r="A91" s="36" t="s">
        <v>64</v>
      </c>
      <c r="B91" s="30" t="s">
        <v>13</v>
      </c>
      <c r="C91" s="19">
        <v>1</v>
      </c>
      <c r="E91" s="19"/>
      <c r="F91" s="19"/>
      <c r="G91" s="20"/>
      <c r="H91" s="22"/>
      <c r="I91" s="1">
        <f aca="true" t="shared" si="7" ref="I91:I109">+D91/1.05</f>
        <v>0</v>
      </c>
      <c r="Q91" s="1">
        <v>54081.89</v>
      </c>
      <c r="S91" s="1">
        <v>54081.89</v>
      </c>
      <c r="Z91" s="1">
        <f>SUM(Z86:Z90)</f>
        <v>155</v>
      </c>
    </row>
    <row r="92" spans="1:19" ht="11.25">
      <c r="A92" s="36" t="s">
        <v>65</v>
      </c>
      <c r="B92" s="30" t="s">
        <v>13</v>
      </c>
      <c r="C92" s="19">
        <v>1</v>
      </c>
      <c r="E92" s="19"/>
      <c r="F92" s="19"/>
      <c r="G92" s="20"/>
      <c r="H92" s="22"/>
      <c r="I92" s="1">
        <f t="shared" si="7"/>
        <v>0</v>
      </c>
      <c r="Q92" s="1">
        <v>16442.39</v>
      </c>
      <c r="S92" s="1">
        <v>16442.39</v>
      </c>
    </row>
    <row r="93" spans="1:19" ht="11.25">
      <c r="A93" s="36" t="s">
        <v>66</v>
      </c>
      <c r="B93" s="30" t="s">
        <v>13</v>
      </c>
      <c r="C93" s="19">
        <v>1</v>
      </c>
      <c r="E93" s="19"/>
      <c r="F93" s="19"/>
      <c r="G93" s="20"/>
      <c r="H93" s="22"/>
      <c r="I93" s="1">
        <f t="shared" si="7"/>
        <v>0</v>
      </c>
      <c r="Q93" s="1">
        <v>26139.34</v>
      </c>
      <c r="S93" s="1">
        <v>26139.34</v>
      </c>
    </row>
    <row r="94" spans="1:19" ht="11.25">
      <c r="A94" s="36" t="s">
        <v>67</v>
      </c>
      <c r="B94" s="30" t="s">
        <v>13</v>
      </c>
      <c r="C94" s="19">
        <v>1</v>
      </c>
      <c r="E94" s="19"/>
      <c r="F94" s="19"/>
      <c r="G94" s="20"/>
      <c r="H94" s="22"/>
      <c r="I94" s="1">
        <f t="shared" si="7"/>
        <v>0</v>
      </c>
      <c r="Q94" s="1">
        <v>33532.45</v>
      </c>
      <c r="S94" s="1">
        <v>33532.45</v>
      </c>
    </row>
    <row r="95" spans="1:20" ht="11.25">
      <c r="A95" s="36" t="s">
        <v>91</v>
      </c>
      <c r="B95" s="30" t="s">
        <v>13</v>
      </c>
      <c r="C95" s="19">
        <v>1</v>
      </c>
      <c r="E95" s="19"/>
      <c r="F95" s="19"/>
      <c r="G95" s="20"/>
      <c r="H95" s="22"/>
      <c r="I95" s="1">
        <f t="shared" si="7"/>
        <v>0</v>
      </c>
      <c r="Q95" s="1">
        <v>36046.09</v>
      </c>
      <c r="S95" s="1">
        <v>36046.09</v>
      </c>
      <c r="T95" s="1">
        <f>+S95+S94+S93+S92+S91</f>
        <v>166242.15999999997</v>
      </c>
    </row>
    <row r="96" spans="1:19" ht="11.25">
      <c r="A96" s="29" t="s">
        <v>52</v>
      </c>
      <c r="B96" s="30" t="s">
        <v>13</v>
      </c>
      <c r="C96" s="19">
        <v>1</v>
      </c>
      <c r="E96" s="19"/>
      <c r="F96" s="19"/>
      <c r="G96" s="20"/>
      <c r="H96" s="22"/>
      <c r="I96" s="1">
        <f t="shared" si="7"/>
        <v>0</v>
      </c>
      <c r="Q96" s="1">
        <v>15412.81</v>
      </c>
      <c r="S96" s="1">
        <v>15412.81</v>
      </c>
    </row>
    <row r="97" spans="1:8" ht="11.25">
      <c r="A97" s="29" t="s">
        <v>71</v>
      </c>
      <c r="B97" s="30"/>
      <c r="C97" s="19"/>
      <c r="E97" s="19"/>
      <c r="F97" s="19"/>
      <c r="G97" s="20"/>
      <c r="H97" s="22"/>
    </row>
    <row r="98" spans="1:19" ht="11.25">
      <c r="A98" s="36" t="s">
        <v>72</v>
      </c>
      <c r="B98" s="30" t="s">
        <v>13</v>
      </c>
      <c r="C98" s="19">
        <v>1</v>
      </c>
      <c r="E98" s="19"/>
      <c r="F98" s="19"/>
      <c r="G98" s="20"/>
      <c r="H98" s="22"/>
      <c r="I98" s="1">
        <f t="shared" si="7"/>
        <v>0</v>
      </c>
      <c r="Q98" s="1">
        <v>19650.74</v>
      </c>
      <c r="S98" s="1">
        <v>19650.74</v>
      </c>
    </row>
    <row r="99" spans="1:19" ht="11.25">
      <c r="A99" s="36" t="s">
        <v>73</v>
      </c>
      <c r="B99" s="30" t="s">
        <v>13</v>
      </c>
      <c r="C99" s="19">
        <v>1</v>
      </c>
      <c r="E99" s="19"/>
      <c r="F99" s="19"/>
      <c r="G99" s="20"/>
      <c r="H99" s="22"/>
      <c r="I99" s="1">
        <f t="shared" si="7"/>
        <v>0</v>
      </c>
      <c r="Q99" s="1">
        <v>10647.03</v>
      </c>
      <c r="S99" s="1">
        <v>10647.03</v>
      </c>
    </row>
    <row r="100" spans="1:19" ht="11.25">
      <c r="A100" s="36" t="s">
        <v>74</v>
      </c>
      <c r="B100" s="30" t="s">
        <v>13</v>
      </c>
      <c r="C100" s="19">
        <v>1</v>
      </c>
      <c r="E100" s="19"/>
      <c r="F100" s="19"/>
      <c r="G100" s="20"/>
      <c r="H100" s="22"/>
      <c r="I100" s="1">
        <f t="shared" si="7"/>
        <v>0</v>
      </c>
      <c r="Q100" s="1">
        <v>5532.4</v>
      </c>
      <c r="S100" s="1">
        <v>5532.4</v>
      </c>
    </row>
    <row r="101" spans="1:19" ht="11.25">
      <c r="A101" s="36" t="s">
        <v>79</v>
      </c>
      <c r="B101" s="30" t="s">
        <v>13</v>
      </c>
      <c r="C101" s="19">
        <v>1</v>
      </c>
      <c r="E101" s="19"/>
      <c r="F101" s="19"/>
      <c r="G101" s="20"/>
      <c r="H101" s="22"/>
      <c r="I101" s="1">
        <f t="shared" si="7"/>
        <v>0</v>
      </c>
      <c r="Q101" s="1">
        <v>138093.33</v>
      </c>
      <c r="S101" s="1">
        <v>138093.33</v>
      </c>
    </row>
    <row r="102" spans="1:20" ht="11.25">
      <c r="A102" s="36" t="s">
        <v>80</v>
      </c>
      <c r="B102" s="30" t="s">
        <v>13</v>
      </c>
      <c r="C102" s="19">
        <v>1</v>
      </c>
      <c r="E102" s="19"/>
      <c r="F102" s="19"/>
      <c r="G102" s="20"/>
      <c r="H102" s="22"/>
      <c r="I102" s="1">
        <f t="shared" si="7"/>
        <v>0</v>
      </c>
      <c r="Q102" s="1">
        <v>4762.01</v>
      </c>
      <c r="S102" s="1">
        <v>4762.01</v>
      </c>
      <c r="T102" s="1">
        <f>+S98+S99+S100+S101+S102</f>
        <v>178685.51</v>
      </c>
    </row>
    <row r="103" spans="1:8" ht="11.25">
      <c r="A103" s="29" t="s">
        <v>131</v>
      </c>
      <c r="B103" s="30"/>
      <c r="C103" s="19"/>
      <c r="D103" s="19"/>
      <c r="E103" s="19"/>
      <c r="F103" s="19"/>
      <c r="G103" s="20"/>
      <c r="H103" s="22"/>
    </row>
    <row r="104" spans="1:9" ht="11.25">
      <c r="A104" s="36" t="s">
        <v>128</v>
      </c>
      <c r="B104" s="30"/>
      <c r="C104" s="19"/>
      <c r="D104" s="19"/>
      <c r="E104" s="19"/>
      <c r="F104" s="19"/>
      <c r="G104" s="20"/>
      <c r="H104" s="22"/>
      <c r="I104" s="1">
        <f t="shared" si="7"/>
        <v>0</v>
      </c>
    </row>
    <row r="105" spans="1:8" ht="11.25">
      <c r="A105" s="52" t="s">
        <v>129</v>
      </c>
      <c r="B105" s="30" t="s">
        <v>13</v>
      </c>
      <c r="C105" s="19">
        <v>1</v>
      </c>
      <c r="D105" s="19"/>
      <c r="E105" s="19"/>
      <c r="F105" s="19"/>
      <c r="G105" s="20"/>
      <c r="H105" s="22"/>
    </row>
    <row r="106" spans="1:8" ht="11.25">
      <c r="A106" s="52" t="s">
        <v>130</v>
      </c>
      <c r="B106" s="30" t="s">
        <v>13</v>
      </c>
      <c r="C106" s="19">
        <v>1</v>
      </c>
      <c r="D106" s="19"/>
      <c r="E106" s="19"/>
      <c r="F106" s="19"/>
      <c r="G106" s="20"/>
      <c r="H106" s="22"/>
    </row>
    <row r="107" spans="1:8" ht="11.25">
      <c r="A107" s="52" t="s">
        <v>143</v>
      </c>
      <c r="B107" s="30" t="s">
        <v>13</v>
      </c>
      <c r="C107" s="19">
        <v>1</v>
      </c>
      <c r="D107" s="19"/>
      <c r="E107" s="19"/>
      <c r="F107" s="19"/>
      <c r="G107" s="20"/>
      <c r="H107" s="22"/>
    </row>
    <row r="108" spans="1:24" ht="11.25">
      <c r="A108" s="52" t="s">
        <v>144</v>
      </c>
      <c r="B108" s="30" t="s">
        <v>13</v>
      </c>
      <c r="C108" s="19">
        <v>1</v>
      </c>
      <c r="D108" s="19"/>
      <c r="E108" s="19"/>
      <c r="F108" s="19"/>
      <c r="G108" s="20"/>
      <c r="H108" s="22"/>
      <c r="V108" s="1" t="e">
        <f>+#REF!-#REF!</f>
        <v>#REF!</v>
      </c>
      <c r="W108" s="1" t="e">
        <f>+V108*0.69</f>
        <v>#REF!</v>
      </c>
      <c r="X108" s="1" t="e">
        <f>+W108/9.4</f>
        <v>#REF!</v>
      </c>
    </row>
    <row r="109" spans="1:24" ht="11.25">
      <c r="A109" s="36" t="s">
        <v>134</v>
      </c>
      <c r="B109" s="30"/>
      <c r="C109" s="19"/>
      <c r="D109" s="19"/>
      <c r="E109" s="19"/>
      <c r="F109" s="19"/>
      <c r="G109" s="20"/>
      <c r="H109" s="22"/>
      <c r="I109" s="1">
        <f t="shared" si="7"/>
        <v>0</v>
      </c>
      <c r="W109" s="1" t="e">
        <f>+V108*0.4</f>
        <v>#REF!</v>
      </c>
      <c r="X109" s="1" t="e">
        <f>+W109/5.39</f>
        <v>#REF!</v>
      </c>
    </row>
    <row r="110" spans="1:8" ht="11.25">
      <c r="A110" s="52" t="s">
        <v>132</v>
      </c>
      <c r="B110" s="30" t="s">
        <v>13</v>
      </c>
      <c r="C110" s="19">
        <v>1</v>
      </c>
      <c r="D110" s="19"/>
      <c r="E110" s="19"/>
      <c r="F110" s="19"/>
      <c r="G110" s="20"/>
      <c r="H110" s="22"/>
    </row>
    <row r="111" spans="1:8" ht="11.25">
      <c r="A111" s="52" t="s">
        <v>133</v>
      </c>
      <c r="B111" s="30" t="s">
        <v>13</v>
      </c>
      <c r="C111" s="19">
        <v>1</v>
      </c>
      <c r="D111" s="19"/>
      <c r="E111" s="19"/>
      <c r="F111" s="19"/>
      <c r="G111" s="20"/>
      <c r="H111" s="22"/>
    </row>
    <row r="112" spans="1:8" ht="11.25">
      <c r="A112" s="52" t="s">
        <v>135</v>
      </c>
      <c r="B112" s="30" t="s">
        <v>13</v>
      </c>
      <c r="C112" s="19">
        <v>1</v>
      </c>
      <c r="D112" s="19"/>
      <c r="E112" s="19"/>
      <c r="F112" s="21"/>
      <c r="G112" s="47"/>
      <c r="H112" s="22"/>
    </row>
    <row r="113" spans="1:8" ht="11.25">
      <c r="A113" s="36"/>
      <c r="B113" s="30"/>
      <c r="C113" s="19"/>
      <c r="D113" s="19"/>
      <c r="E113" s="19"/>
      <c r="F113" s="19"/>
      <c r="G113" s="20"/>
      <c r="H113" s="22"/>
    </row>
    <row r="114" spans="1:8" ht="11.25">
      <c r="A114" s="28" t="s">
        <v>41</v>
      </c>
      <c r="B114" s="30"/>
      <c r="C114" s="19"/>
      <c r="D114" s="19"/>
      <c r="E114" s="19"/>
      <c r="F114" s="19"/>
      <c r="G114" s="20"/>
      <c r="H114" s="22"/>
    </row>
    <row r="115" spans="1:17" ht="11.25">
      <c r="A115" s="29" t="s">
        <v>55</v>
      </c>
      <c r="B115" s="30" t="s">
        <v>13</v>
      </c>
      <c r="C115" s="19">
        <v>1</v>
      </c>
      <c r="D115" s="19"/>
      <c r="E115" s="19"/>
      <c r="F115" s="21"/>
      <c r="G115" s="47"/>
      <c r="H115" s="22"/>
      <c r="I115" s="1">
        <f>+E115</f>
        <v>0</v>
      </c>
      <c r="Q115" s="1">
        <v>52754</v>
      </c>
    </row>
    <row r="116" spans="1:32" s="37" customFormat="1" ht="11.25">
      <c r="A116" s="29"/>
      <c r="B116" s="30"/>
      <c r="C116" s="19"/>
      <c r="D116" s="19"/>
      <c r="E116" s="19"/>
      <c r="F116" s="19"/>
      <c r="G116" s="20"/>
      <c r="H116" s="22"/>
      <c r="I116" s="19"/>
      <c r="J116" s="51"/>
      <c r="K116" s="51"/>
      <c r="L116" s="19"/>
      <c r="M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AD116" s="19"/>
      <c r="AE116" s="19"/>
      <c r="AF116" s="19"/>
    </row>
    <row r="117" spans="1:13" ht="11.25">
      <c r="A117" s="28" t="s">
        <v>83</v>
      </c>
      <c r="B117" s="30"/>
      <c r="C117" s="19"/>
      <c r="D117" s="19"/>
      <c r="E117" s="19"/>
      <c r="F117" s="19"/>
      <c r="G117" s="20"/>
      <c r="H117" s="22"/>
      <c r="M117" s="1"/>
    </row>
    <row r="118" spans="1:19" ht="11.25">
      <c r="A118" s="29" t="s">
        <v>84</v>
      </c>
      <c r="B118" s="30" t="s">
        <v>13</v>
      </c>
      <c r="C118" s="19">
        <v>1</v>
      </c>
      <c r="D118" s="19"/>
      <c r="E118" s="19"/>
      <c r="F118" s="19"/>
      <c r="G118" s="20"/>
      <c r="H118" s="22"/>
      <c r="M118" s="1"/>
      <c r="Q118" s="1">
        <v>40167.85</v>
      </c>
      <c r="S118" s="1">
        <v>40167.85</v>
      </c>
    </row>
    <row r="119" spans="1:13" ht="11.25">
      <c r="A119" s="29" t="s">
        <v>85</v>
      </c>
      <c r="B119" s="30"/>
      <c r="C119" s="19"/>
      <c r="D119" s="19"/>
      <c r="E119" s="19"/>
      <c r="F119" s="19"/>
      <c r="G119" s="20"/>
      <c r="H119" s="22"/>
      <c r="M119" s="1"/>
    </row>
    <row r="120" spans="1:17" ht="11.25">
      <c r="A120" s="36" t="s">
        <v>125</v>
      </c>
      <c r="B120" s="30" t="s">
        <v>6</v>
      </c>
      <c r="C120" s="19">
        <v>1695.7</v>
      </c>
      <c r="D120" s="19"/>
      <c r="E120" s="19"/>
      <c r="F120" s="19"/>
      <c r="G120" s="20"/>
      <c r="H120" s="22"/>
      <c r="M120" s="1"/>
      <c r="Q120" s="1">
        <v>19.48</v>
      </c>
    </row>
    <row r="121" spans="1:17" ht="11.25">
      <c r="A121" s="36" t="s">
        <v>126</v>
      </c>
      <c r="B121" s="30" t="s">
        <v>6</v>
      </c>
      <c r="C121" s="19">
        <v>347.3</v>
      </c>
      <c r="D121" s="19"/>
      <c r="E121" s="19"/>
      <c r="F121" s="21"/>
      <c r="G121" s="47"/>
      <c r="H121" s="22"/>
      <c r="M121" s="1"/>
      <c r="Q121" s="1">
        <v>21.34</v>
      </c>
    </row>
    <row r="122" spans="1:13" ht="11.25">
      <c r="A122" s="37"/>
      <c r="B122" s="30"/>
      <c r="C122" s="19"/>
      <c r="D122" s="19"/>
      <c r="E122" s="19"/>
      <c r="F122" s="19"/>
      <c r="G122" s="20"/>
      <c r="H122" s="22"/>
      <c r="M122" s="1"/>
    </row>
    <row r="123" spans="2:13" ht="11.25">
      <c r="B123" s="25" t="s">
        <v>19</v>
      </c>
      <c r="E123" s="23"/>
      <c r="M123" s="1"/>
    </row>
    <row r="124" spans="2:13" ht="11.25">
      <c r="B124" s="1" t="s">
        <v>60</v>
      </c>
      <c r="E124" s="40"/>
      <c r="F124" s="21"/>
      <c r="G124" s="26"/>
      <c r="M124" s="1"/>
    </row>
    <row r="125" spans="2:13" ht="11.25">
      <c r="B125" s="25" t="s">
        <v>19</v>
      </c>
      <c r="E125" s="23"/>
      <c r="M125" s="1"/>
    </row>
    <row r="126" spans="2:13" ht="11.25">
      <c r="B126" s="1" t="s">
        <v>61</v>
      </c>
      <c r="E126" s="40"/>
      <c r="G126" s="27"/>
      <c r="M126" s="1"/>
    </row>
    <row r="127" spans="2:13" ht="11.25">
      <c r="B127" s="1" t="s">
        <v>63</v>
      </c>
      <c r="E127" s="40"/>
      <c r="F127" s="21"/>
      <c r="G127" s="26"/>
      <c r="M127" s="1"/>
    </row>
    <row r="128" spans="2:13" ht="11.25">
      <c r="B128" s="25" t="s">
        <v>62</v>
      </c>
      <c r="E128" s="23"/>
      <c r="M128" s="1"/>
    </row>
    <row r="129" spans="1:37" ht="11.25">
      <c r="A129" s="37"/>
      <c r="B129" s="53" t="s">
        <v>14</v>
      </c>
      <c r="C129" s="19"/>
      <c r="D129" s="19"/>
      <c r="E129" s="54"/>
      <c r="F129" s="19"/>
      <c r="G129" s="55"/>
      <c r="H129" s="22"/>
      <c r="I129" s="19"/>
      <c r="J129" s="51"/>
      <c r="K129" s="51"/>
      <c r="L129" s="19"/>
      <c r="M129" s="19"/>
      <c r="N129" s="37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37"/>
      <c r="AA129" s="37"/>
      <c r="AB129" s="37"/>
      <c r="AC129" s="37"/>
      <c r="AD129" s="19"/>
      <c r="AE129" s="19"/>
      <c r="AF129" s="19"/>
      <c r="AG129" s="37"/>
      <c r="AH129" s="37"/>
      <c r="AI129" s="37"/>
      <c r="AJ129" s="37"/>
      <c r="AK129" s="37"/>
    </row>
    <row r="130" spans="1:37" ht="11.25">
      <c r="A130" s="37"/>
      <c r="B130" s="56" t="s">
        <v>3</v>
      </c>
      <c r="C130" s="37"/>
      <c r="D130" s="19"/>
      <c r="E130" s="37"/>
      <c r="F130" s="19"/>
      <c r="G130" s="20"/>
      <c r="H130" s="22"/>
      <c r="I130" s="19"/>
      <c r="J130" s="51"/>
      <c r="K130" s="51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37"/>
      <c r="AA130" s="37"/>
      <c r="AB130" s="37"/>
      <c r="AC130" s="37"/>
      <c r="AD130" s="19"/>
      <c r="AE130" s="19"/>
      <c r="AF130" s="19"/>
      <c r="AG130" s="37"/>
      <c r="AH130" s="37"/>
      <c r="AI130" s="37"/>
      <c r="AJ130" s="37"/>
      <c r="AK130" s="37"/>
    </row>
    <row r="131" ht="11.25">
      <c r="M131" s="1"/>
    </row>
    <row r="132" spans="1:13" ht="11.25">
      <c r="A132" s="23" t="s">
        <v>82</v>
      </c>
      <c r="D132" s="25" t="s">
        <v>54</v>
      </c>
      <c r="M132" s="1"/>
    </row>
    <row r="133" spans="13:14" ht="11.25">
      <c r="M133" s="1"/>
      <c r="N133" s="1"/>
    </row>
  </sheetData>
  <printOptions horizontalCentered="1" verticalCentered="1"/>
  <pageMargins left="1.1811023622047245" right="0.5905511811023623" top="1.1811023622047245" bottom="0.7874015748031497" header="0.3937007874015748" footer="0.3937007874015748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Passaro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</dc:creator>
  <cp:keywords/>
  <dc:description/>
  <cp:lastModifiedBy>WINDOWS_OEM</cp:lastModifiedBy>
  <cp:lastPrinted>2005-04-19T18:49:36Z</cp:lastPrinted>
  <dcterms:created xsi:type="dcterms:W3CDTF">2004-07-12T02:43:23Z</dcterms:created>
  <dcterms:modified xsi:type="dcterms:W3CDTF">2005-04-19T19:04:14Z</dcterms:modified>
  <cp:category/>
  <cp:version/>
  <cp:contentType/>
  <cp:contentStatus/>
</cp:coreProperties>
</file>