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rga fabril " sheetId="1" state="visible" r:id="rId2"/>
    <sheet name="solucion cf " sheetId="2" state="visible" r:id="rId3"/>
    <sheet name="Hoja3" sheetId="3" state="visible" r:id="rId4"/>
    <sheet name="Hoja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<sst xmlns="http://schemas.openxmlformats.org/spreadsheetml/2006/main" count="107" uniqueCount="54">
  <si>
    <t xml:space="preserve">CARGA FABRIL</t>
  </si>
  <si>
    <t xml:space="preserve">OBERA SA</t>
  </si>
  <si>
    <t xml:space="preserve">DPTO </t>
  </si>
  <si>
    <t xml:space="preserve">DEPTO</t>
  </si>
  <si>
    <t xml:space="preserve">DEPTO </t>
  </si>
  <si>
    <t xml:space="preserve">DEPTO  SS</t>
  </si>
  <si>
    <t xml:space="preserve">TOTALES </t>
  </si>
  <si>
    <t xml:space="preserve">CONCEPTOS</t>
  </si>
  <si>
    <t xml:space="preserve">IMPORTES</t>
  </si>
  <si>
    <t xml:space="preserve">BASES</t>
  </si>
  <si>
    <t xml:space="preserve">PN A</t>
  </si>
  <si>
    <t xml:space="preserve">PN B</t>
  </si>
  <si>
    <t xml:space="preserve">PN C</t>
  </si>
  <si>
    <t xml:space="preserve">MANTENIMIENTO</t>
  </si>
  <si>
    <t xml:space="preserve">ALMACEN</t>
  </si>
  <si>
    <t xml:space="preserve">OFICINA FABRICA</t>
  </si>
  <si>
    <t xml:space="preserve">POR RENGLON</t>
  </si>
  <si>
    <t xml:space="preserve">ALQUILER FABRICA</t>
  </si>
  <si>
    <t xml:space="preserve">sup</t>
  </si>
  <si>
    <t xml:space="preserve">SUELDO SUPERINTENDENTE</t>
  </si>
  <si>
    <t xml:space="preserve">nro empleados</t>
  </si>
  <si>
    <t xml:space="preserve">DEPRECIACIÓN EQUIPO</t>
  </si>
  <si>
    <t xml:space="preserve">valor equpo</t>
  </si>
  <si>
    <t xml:space="preserve">SEGURO INCENDIO S/EQUIP</t>
  </si>
  <si>
    <t xml:space="preserve">LUZ Y CALEFACCION</t>
  </si>
  <si>
    <t xml:space="preserve">FUERZA MOTRIZ</t>
  </si>
  <si>
    <t xml:space="preserve">caballos</t>
  </si>
  <si>
    <t xml:space="preserve">SUELDO OFICINA DE FABRICA SO</t>
  </si>
  <si>
    <t xml:space="preserve">GASTOS OFICINA DE FABRICA</t>
  </si>
  <si>
    <t xml:space="preserve">MATERIALES INDIRECTOS</t>
  </si>
  <si>
    <t xml:space="preserve">MANO DE OBRA INDIRECTA</t>
  </si>
  <si>
    <t xml:space="preserve">TOTALES</t>
  </si>
  <si>
    <t xml:space="preserve">DISTRIBUCIÓN SECUNDARIA</t>
  </si>
  <si>
    <t xml:space="preserve">OFICINA DE FABRICA</t>
  </si>
  <si>
    <t xml:space="preserve">PARTES IGUALES</t>
  </si>
  <si>
    <t xml:space="preserve">ALMACÉN </t>
  </si>
  <si>
    <t xml:space="preserve">BASE MATERIALES DIRECTOS</t>
  </si>
  <si>
    <t xml:space="preserve">SUBTOTAL</t>
  </si>
  <si>
    <t xml:space="preserve">DISTRIBUCIÓN FINAL</t>
  </si>
  <si>
    <t xml:space="preserve">DEPTO PN A</t>
  </si>
  <si>
    <t xml:space="preserve">HS MAQUINAS</t>
  </si>
  <si>
    <t xml:space="preserve">DEPTO PN B</t>
  </si>
  <si>
    <t xml:space="preserve">DEPTO PN C</t>
  </si>
  <si>
    <t xml:space="preserve">HS MANO DE OBRA</t>
  </si>
  <si>
    <t xml:space="preserve">VALOR  PRESUPUESTADO QUE SE TIENE QUE CARGAR AL COSTO TOTAL POR UNA HORA DE TRABAJO EN EL DEPTO </t>
  </si>
  <si>
    <t xml:space="preserve">CALCULOS</t>
  </si>
  <si>
    <t xml:space="preserve">SUP M2</t>
  </si>
  <si>
    <t xml:space="preserve">N° EMPLEADOS</t>
  </si>
  <si>
    <t xml:space="preserve">VALOR EQUIPOS</t>
  </si>
  <si>
    <t xml:space="preserve">SEGURO INCENDIO S/EQUIP.</t>
  </si>
  <si>
    <t xml:space="preserve">LUZ Y CALEFACCIÓN</t>
  </si>
  <si>
    <t xml:space="preserve">CABALLOS DE FUERZA</t>
  </si>
  <si>
    <t xml:space="preserve">DIRECTOS</t>
  </si>
  <si>
    <t xml:space="preserve">DATO EJERC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</si>
</sst>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General"/>
    <numFmt numFmtId="167" formatCode="0"/>
    <numFmt numFmtId="168" formatCode="0.000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26"/>
  <sheetViews>
    <sheetView showFormulas="false" showGridLines="true" showRowColHeaders="true" showZeros="true" rightToLeft="false" tabSelected="true" showOutlineSymbols="true" defaultGridColor="true" view="normal" topLeftCell="A8" colorId="64" zoomScale="130" zoomScaleNormal="130" zoomScalePageLayoutView="100" workbookViewId="0">
      <selection pane="topLeft" activeCell="F26" activeCellId="0" sqref="F26"/>
    </sheetView>
  </sheetViews>
  <sheetFormatPr defaultColWidth="10.72265625" defaultRowHeight="13.8" zeroHeight="false" outlineLevelRow="0" outlineLevelCol="0"/>
  <cols>
    <col collapsed="false" customWidth="true" hidden="false" outlineLevel="0" max="1" min="1" style="0" width="25.98"/>
    <col collapsed="false" customWidth="true" hidden="false" outlineLevel="0" max="1024" min="1023" style="0" width="11.52"/>
  </cols>
  <sheetData>
    <row r="2" customFormat="false" ht="13.8" hidden="false" customHeight="false" outlineLevel="0" collapsed="false">
      <c r="A2" s="1" t="s">
        <v>0</v>
      </c>
      <c r="D2" s="0" t="s">
        <v>1</v>
      </c>
    </row>
    <row r="3" customFormat="false" ht="13.8" hidden="false" customHeight="false" outlineLevel="0" collapsed="false">
      <c r="A3" s="2"/>
      <c r="B3" s="2"/>
      <c r="C3" s="2"/>
      <c r="D3" s="3" t="s">
        <v>2</v>
      </c>
      <c r="E3" s="3" t="s">
        <v>3</v>
      </c>
      <c r="F3" s="3" t="s">
        <v>4</v>
      </c>
      <c r="G3" s="3" t="s">
        <v>5</v>
      </c>
      <c r="H3" s="3" t="s">
        <v>5</v>
      </c>
      <c r="I3" s="3" t="s">
        <v>5</v>
      </c>
      <c r="J3" s="3" t="s">
        <v>6</v>
      </c>
    </row>
    <row r="4" customFormat="false" ht="13.8" hidden="false" customHeight="false" outlineLevel="0" collapsed="false">
      <c r="A4" s="2" t="s">
        <v>7</v>
      </c>
      <c r="B4" s="2" t="s">
        <v>8</v>
      </c>
      <c r="C4" s="2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</row>
    <row r="5" customFormat="false" ht="13.8" hidden="false" customHeight="false" outlineLevel="0" collapsed="false">
      <c r="A5" s="4" t="s">
        <v>17</v>
      </c>
      <c r="B5" s="5" t="n">
        <v>150000</v>
      </c>
      <c r="C5" s="5" t="s">
        <v>18</v>
      </c>
      <c r="D5" s="5" t="n">
        <f aca="false">+150000/24000*5000</f>
        <v>31250</v>
      </c>
      <c r="E5" s="5" t="n">
        <f aca="false">+B5/24000*7000</f>
        <v>43750</v>
      </c>
      <c r="F5" s="5" t="n">
        <f aca="false">+B5/24000*4000</f>
        <v>25000</v>
      </c>
      <c r="G5" s="5" t="n">
        <f aca="false">+B5/24000*2000</f>
        <v>12500</v>
      </c>
      <c r="H5" s="5" t="n">
        <f aca="false">+B5/24000*5000</f>
        <v>31250</v>
      </c>
      <c r="I5" s="5" t="n">
        <f aca="false">+B5/24000*1000</f>
        <v>6250</v>
      </c>
      <c r="J5" s="5" t="n">
        <f aca="false">SUM(D5:I5)</f>
        <v>150000</v>
      </c>
    </row>
    <row r="6" customFormat="false" ht="13.8" hidden="false" customHeight="false" outlineLevel="0" collapsed="false">
      <c r="A6" s="4" t="s">
        <v>19</v>
      </c>
      <c r="B6" s="5" t="n">
        <v>4000</v>
      </c>
      <c r="C6" s="5" t="s">
        <v>20</v>
      </c>
      <c r="D6" s="5" t="n">
        <f aca="false">+B6/150*50</f>
        <v>1333.33333333333</v>
      </c>
      <c r="E6" s="6" t="n">
        <f aca="false">+B6/150*40</f>
        <v>1066.66666666667</v>
      </c>
      <c r="F6" s="5" t="n">
        <f aca="false">+B6/150*45</f>
        <v>1200</v>
      </c>
      <c r="G6" s="5" t="n">
        <f aca="false">+B6/150*8</f>
        <v>213.333333333333</v>
      </c>
      <c r="H6" s="5" t="n">
        <f aca="false">+B6/150*4</f>
        <v>106.666666666667</v>
      </c>
      <c r="I6" s="5" t="n">
        <f aca="false">+B6/150*3</f>
        <v>80</v>
      </c>
      <c r="J6" s="5" t="n">
        <f aca="false">SUM(D6:I6)</f>
        <v>4000</v>
      </c>
    </row>
    <row r="7" customFormat="false" ht="13.8" hidden="false" customHeight="false" outlineLevel="0" collapsed="false">
      <c r="A7" s="4" t="s">
        <v>21</v>
      </c>
      <c r="B7" s="5" t="n">
        <v>20000</v>
      </c>
      <c r="C7" s="5" t="s">
        <v>22</v>
      </c>
      <c r="D7" s="5" t="n">
        <f aca="false">+B7/200000*100000</f>
        <v>10000</v>
      </c>
      <c r="E7" s="5" t="n">
        <f aca="false">+B7/200000*60000</f>
        <v>6000</v>
      </c>
      <c r="F7" s="5" t="n">
        <f aca="false">+B7/200000*40000</f>
        <v>4000</v>
      </c>
      <c r="G7" s="5"/>
      <c r="H7" s="5"/>
      <c r="I7" s="5"/>
      <c r="J7" s="5" t="n">
        <f aca="false">SUM(D7:I7)</f>
        <v>20000</v>
      </c>
    </row>
    <row r="8" customFormat="false" ht="13.8" hidden="false" customHeight="false" outlineLevel="0" collapsed="false">
      <c r="A8" s="4" t="s">
        <v>23</v>
      </c>
      <c r="B8" s="5" t="n">
        <v>600</v>
      </c>
      <c r="C8" s="5" t="s">
        <v>22</v>
      </c>
      <c r="D8" s="5" t="n">
        <f aca="false">+600/200*100</f>
        <v>300</v>
      </c>
      <c r="E8" s="5" t="n">
        <f aca="false">+B8/200*60</f>
        <v>180</v>
      </c>
      <c r="F8" s="5" t="n">
        <f aca="false">+B8/200*40</f>
        <v>120</v>
      </c>
      <c r="G8" s="5"/>
      <c r="H8" s="5"/>
      <c r="I8" s="5"/>
      <c r="J8" s="5" t="n">
        <f aca="false">SUM(D8:I8)</f>
        <v>600</v>
      </c>
    </row>
    <row r="9" customFormat="false" ht="13.8" hidden="false" customHeight="false" outlineLevel="0" collapsed="false">
      <c r="A9" s="4" t="s">
        <v>24</v>
      </c>
      <c r="B9" s="5" t="n">
        <v>4152</v>
      </c>
      <c r="C9" s="5" t="s">
        <v>18</v>
      </c>
      <c r="D9" s="5" t="n">
        <f aca="false">+B9/24*5</f>
        <v>865</v>
      </c>
      <c r="E9" s="5" t="n">
        <f aca="false">+B9/24*7</f>
        <v>1211</v>
      </c>
      <c r="F9" s="5" t="n">
        <f aca="false">+B9/24*4</f>
        <v>692</v>
      </c>
      <c r="G9" s="5" t="n">
        <f aca="false">+B9/24*2</f>
        <v>346</v>
      </c>
      <c r="H9" s="5" t="n">
        <f aca="false">+B9/24*5</f>
        <v>865</v>
      </c>
      <c r="I9" s="5" t="n">
        <f aca="false">+B9/24*1</f>
        <v>173</v>
      </c>
      <c r="J9" s="5" t="n">
        <f aca="false">SUM(D9:I9)</f>
        <v>4152</v>
      </c>
    </row>
    <row r="10" customFormat="false" ht="13.8" hidden="false" customHeight="false" outlineLevel="0" collapsed="false">
      <c r="A10" s="4" t="s">
        <v>25</v>
      </c>
      <c r="B10" s="5" t="n">
        <v>5292</v>
      </c>
      <c r="C10" s="5" t="s">
        <v>26</v>
      </c>
      <c r="D10" s="5" t="n">
        <f aca="false">+B10/980*400</f>
        <v>2160</v>
      </c>
      <c r="E10" s="5" t="n">
        <f aca="false">+B10/980*280</f>
        <v>1512</v>
      </c>
      <c r="F10" s="5" t="n">
        <f aca="false">+B10/980*300</f>
        <v>1620</v>
      </c>
      <c r="G10" s="5"/>
      <c r="H10" s="5"/>
      <c r="I10" s="5"/>
      <c r="J10" s="5" t="n">
        <f aca="false">SUM(D10:I10)</f>
        <v>5292</v>
      </c>
    </row>
    <row r="11" customFormat="false" ht="13.8" hidden="false" customHeight="false" outlineLevel="0" collapsed="false">
      <c r="A11" s="4" t="s">
        <v>27</v>
      </c>
      <c r="B11" s="5" t="n">
        <v>10000</v>
      </c>
      <c r="C11" s="5"/>
      <c r="D11" s="5"/>
      <c r="E11" s="5"/>
      <c r="F11" s="5"/>
      <c r="G11" s="5"/>
      <c r="H11" s="5"/>
      <c r="I11" s="5" t="n">
        <v>10000</v>
      </c>
      <c r="J11" s="5" t="n">
        <f aca="false">SUM(D11:I11)</f>
        <v>10000</v>
      </c>
    </row>
    <row r="12" customFormat="false" ht="13.8" hidden="false" customHeight="false" outlineLevel="0" collapsed="false">
      <c r="A12" s="4" t="s">
        <v>28</v>
      </c>
      <c r="B12" s="5" t="n">
        <v>3000</v>
      </c>
      <c r="C12" s="5"/>
      <c r="D12" s="5"/>
      <c r="E12" s="5"/>
      <c r="F12" s="5"/>
      <c r="G12" s="5"/>
      <c r="H12" s="5"/>
      <c r="I12" s="5" t="n">
        <v>3000</v>
      </c>
      <c r="J12" s="5" t="n">
        <f aca="false">SUM(D12:I12)</f>
        <v>3000</v>
      </c>
    </row>
    <row r="13" customFormat="false" ht="13.8" hidden="false" customHeight="false" outlineLevel="0" collapsed="false">
      <c r="A13" s="4" t="s">
        <v>29</v>
      </c>
      <c r="B13" s="5" t="n">
        <f aca="false">600+800+700+200+100+50</f>
        <v>2450</v>
      </c>
      <c r="C13" s="5"/>
      <c r="D13" s="5" t="n">
        <v>600</v>
      </c>
      <c r="E13" s="5" t="n">
        <v>800</v>
      </c>
      <c r="F13" s="5" t="n">
        <v>700</v>
      </c>
      <c r="G13" s="5" t="n">
        <v>200</v>
      </c>
      <c r="H13" s="5" t="n">
        <v>100</v>
      </c>
      <c r="I13" s="5" t="n">
        <v>50</v>
      </c>
      <c r="J13" s="5" t="n">
        <f aca="false">SUM(D13:I13)</f>
        <v>2450</v>
      </c>
    </row>
    <row r="14" customFormat="false" ht="13.8" hidden="false" customHeight="false" outlineLevel="0" collapsed="false">
      <c r="A14" s="4" t="s">
        <v>30</v>
      </c>
      <c r="B14" s="5" t="n">
        <f aca="false">2000+3700</f>
        <v>5700</v>
      </c>
      <c r="C14" s="5"/>
      <c r="D14" s="5" t="n">
        <v>2000</v>
      </c>
      <c r="E14" s="5" t="n">
        <v>1500</v>
      </c>
      <c r="F14" s="5" t="n">
        <v>900</v>
      </c>
      <c r="G14" s="5" t="n">
        <v>500</v>
      </c>
      <c r="H14" s="5" t="n">
        <v>300</v>
      </c>
      <c r="I14" s="5" t="n">
        <v>500</v>
      </c>
      <c r="J14" s="5" t="n">
        <f aca="false">SUM(D14:I14)</f>
        <v>5700</v>
      </c>
    </row>
    <row r="15" customFormat="false" ht="13.8" hidden="false" customHeight="false" outlineLevel="0" collapsed="false">
      <c r="A15" s="4" t="s">
        <v>31</v>
      </c>
      <c r="B15" s="7" t="n">
        <f aca="false">SUM(B5:B14)</f>
        <v>205194</v>
      </c>
      <c r="C15" s="7"/>
      <c r="D15" s="7" t="n">
        <f aca="false">SUM(D5:D14)</f>
        <v>48508.3333333333</v>
      </c>
      <c r="E15" s="7" t="n">
        <f aca="false">SUM(E5:E14)</f>
        <v>56019.6666666667</v>
      </c>
      <c r="F15" s="7" t="n">
        <f aca="false">SUM(F5:F14)</f>
        <v>34232</v>
      </c>
      <c r="G15" s="7" t="n">
        <f aca="false">SUM(G5:G14)</f>
        <v>13759.3333333333</v>
      </c>
      <c r="H15" s="7" t="n">
        <f aca="false">SUM(H5:H14)</f>
        <v>32621.6666666667</v>
      </c>
      <c r="I15" s="7" t="n">
        <f aca="false">SUM(I5:I14)</f>
        <v>20053</v>
      </c>
      <c r="J15" s="7" t="n">
        <f aca="false">SUM(J5:J14)</f>
        <v>205194</v>
      </c>
    </row>
    <row r="16" customFormat="false" ht="13.8" hidden="false" customHeight="false" outlineLevel="0" collapsed="false">
      <c r="A16" s="4" t="s">
        <v>32</v>
      </c>
      <c r="B16" s="5"/>
      <c r="C16" s="5"/>
      <c r="D16" s="5"/>
      <c r="E16" s="5"/>
      <c r="F16" s="5"/>
      <c r="G16" s="5"/>
      <c r="H16" s="5"/>
      <c r="I16" s="5"/>
      <c r="J16" s="5"/>
    </row>
    <row r="17" customFormat="false" ht="13.8" hidden="false" customHeight="false" outlineLevel="0" collapsed="false">
      <c r="A17" s="4" t="s">
        <v>33</v>
      </c>
      <c r="B17" s="5"/>
      <c r="C17" s="5" t="s">
        <v>34</v>
      </c>
      <c r="D17" s="5" t="n">
        <f aca="false">+20053/3</f>
        <v>6684.33333333333</v>
      </c>
      <c r="E17" s="5" t="n">
        <f aca="false">+20053/3</f>
        <v>6684.33333333333</v>
      </c>
      <c r="F17" s="5" t="n">
        <f aca="false">+20053/3</f>
        <v>6684.33333333333</v>
      </c>
      <c r="G17" s="5"/>
      <c r="H17" s="5"/>
      <c r="I17" s="5" t="n">
        <v>-20053</v>
      </c>
      <c r="J17" s="5" t="n">
        <f aca="false">SUM(D17:I17)</f>
        <v>-9.09494701772928E-013</v>
      </c>
    </row>
    <row r="18" customFormat="false" ht="13.8" hidden="false" customHeight="false" outlineLevel="0" collapsed="false">
      <c r="A18" s="4" t="s">
        <v>35</v>
      </c>
      <c r="B18" s="5"/>
      <c r="C18" s="5" t="s">
        <v>36</v>
      </c>
      <c r="D18" s="5" t="n">
        <f aca="false">+32621.67/95*25</f>
        <v>8584.65</v>
      </c>
      <c r="E18" s="5" t="n">
        <f aca="false">+32621.67/95*40</f>
        <v>13735.44</v>
      </c>
      <c r="F18" s="5" t="n">
        <f aca="false">+32621.67/95*30</f>
        <v>10301.58</v>
      </c>
      <c r="G18" s="5"/>
      <c r="H18" s="5" t="n">
        <v>-32621.67</v>
      </c>
      <c r="I18" s="5"/>
      <c r="J18" s="5" t="n">
        <f aca="false">SUM(D18:I18)</f>
        <v>-1.81898940354586E-012</v>
      </c>
    </row>
    <row r="19" customFormat="false" ht="13.8" hidden="false" customHeight="false" outlineLevel="0" collapsed="false">
      <c r="A19" s="4" t="s">
        <v>13</v>
      </c>
      <c r="B19" s="5"/>
      <c r="C19" s="5"/>
      <c r="D19" s="5" t="n">
        <f aca="false">+13759.33/27*12</f>
        <v>6115.25777777778</v>
      </c>
      <c r="E19" s="5" t="n">
        <f aca="false">+13759.33/27*10</f>
        <v>5096.04814814815</v>
      </c>
      <c r="F19" s="5" t="n">
        <f aca="false">+13759.33/27*5</f>
        <v>2548.02407407407</v>
      </c>
      <c r="G19" s="5" t="n">
        <v>-13759.33</v>
      </c>
      <c r="H19" s="5"/>
      <c r="I19" s="5"/>
      <c r="J19" s="5" t="n">
        <f aca="false">SUM(D19:I19)</f>
        <v>4.54747350886464E-013</v>
      </c>
    </row>
    <row r="20" customFormat="false" ht="13.8" hidden="false" customHeight="false" outlineLevel="0" collapsed="false">
      <c r="A20" s="8" t="s">
        <v>37</v>
      </c>
      <c r="B20" s="9"/>
      <c r="C20" s="9"/>
      <c r="D20" s="9" t="n">
        <f aca="false">SUM(D15:D19)</f>
        <v>69892.5744444444</v>
      </c>
      <c r="E20" s="9" t="n">
        <f aca="false">SUM(E15:E19)</f>
        <v>81535.4881481481</v>
      </c>
      <c r="F20" s="9" t="n">
        <f aca="false">SUM(F15:F19)</f>
        <v>53765.9374074074</v>
      </c>
      <c r="G20" s="9" t="n">
        <f aca="false">SUM(G15:G19)</f>
        <v>0.00333333333401242</v>
      </c>
      <c r="H20" s="9" t="n">
        <f aca="false">SUM(H15:H19)</f>
        <v>-0.00333333333037444</v>
      </c>
      <c r="I20" s="9" t="n">
        <f aca="false">SUM(I15:I19)</f>
        <v>0</v>
      </c>
      <c r="J20" s="9" t="n">
        <f aca="false">SUM(D20:I20)</f>
        <v>205194</v>
      </c>
    </row>
    <row r="21" customFormat="false" ht="13.8" hidden="false" customHeight="false" outlineLevel="0" collapsed="false">
      <c r="A21" s="4" t="s">
        <v>38</v>
      </c>
      <c r="B21" s="7"/>
      <c r="C21" s="7"/>
      <c r="D21" s="7"/>
      <c r="E21" s="7"/>
      <c r="F21" s="7"/>
      <c r="G21" s="7"/>
      <c r="H21" s="7"/>
      <c r="I21" s="7"/>
      <c r="J21" s="7"/>
    </row>
    <row r="22" customFormat="false" ht="13.8" hidden="false" customHeight="false" outlineLevel="0" collapsed="false">
      <c r="A22" s="4"/>
      <c r="B22" s="7"/>
      <c r="C22" s="7"/>
      <c r="D22" s="7"/>
      <c r="E22" s="7"/>
      <c r="F22" s="7"/>
      <c r="G22" s="7"/>
      <c r="H22" s="7"/>
      <c r="I22" s="7"/>
      <c r="J22" s="7"/>
    </row>
    <row r="23" customFormat="false" ht="13.8" hidden="false" customHeight="false" outlineLevel="0" collapsed="false">
      <c r="A23" s="4" t="s">
        <v>39</v>
      </c>
      <c r="B23" s="5"/>
      <c r="C23" s="5" t="s">
        <v>40</v>
      </c>
      <c r="D23" s="7" t="n">
        <f aca="false">+D20/2000</f>
        <v>34.9462872222222</v>
      </c>
      <c r="E23" s="10"/>
      <c r="F23" s="5"/>
      <c r="G23" s="5"/>
      <c r="H23" s="5"/>
      <c r="I23" s="5"/>
      <c r="J23" s="5"/>
    </row>
    <row r="24" customFormat="false" ht="13.8" hidden="false" customHeight="false" outlineLevel="0" collapsed="false">
      <c r="A24" s="4" t="s">
        <v>41</v>
      </c>
      <c r="B24" s="5"/>
      <c r="C24" s="5" t="s">
        <v>40</v>
      </c>
      <c r="D24" s="5"/>
      <c r="E24" s="7" t="n">
        <f aca="false">+E20/3000</f>
        <v>27.1784960493827</v>
      </c>
      <c r="F24" s="5"/>
      <c r="G24" s="5"/>
      <c r="H24" s="5"/>
      <c r="I24" s="5"/>
      <c r="J24" s="5"/>
    </row>
    <row r="25" customFormat="false" ht="13.8" hidden="false" customHeight="false" outlineLevel="0" collapsed="false">
      <c r="A25" s="4" t="s">
        <v>42</v>
      </c>
      <c r="B25" s="5"/>
      <c r="C25" s="5" t="s">
        <v>43</v>
      </c>
      <c r="D25" s="5"/>
      <c r="E25" s="5"/>
      <c r="F25" s="7" t="n">
        <f aca="false">+F20/4000</f>
        <v>13.4414843518519</v>
      </c>
      <c r="G25" s="5"/>
      <c r="H25" s="5"/>
      <c r="I25" s="5"/>
      <c r="J25" s="5"/>
    </row>
    <row r="26" customFormat="false" ht="13.8" hidden="false" customHeight="false" outlineLevel="0" collapsed="false">
      <c r="B26" s="11"/>
      <c r="C26" s="11"/>
      <c r="D26" s="11" t="s">
        <v>44</v>
      </c>
      <c r="E26" s="11"/>
      <c r="F26" s="11"/>
      <c r="G26" s="11"/>
      <c r="H26" s="11"/>
      <c r="I26" s="11"/>
      <c r="J26" s="11"/>
    </row>
  </sheetData>
  <printOptions headings="false" gridLines="false" gridLinesSet="true" horizontalCentered="false" verticalCentered="false"/>
  <pageMargins left="0.386111111111111" right="0.386111111111111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Q5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6" activeCellId="0" sqref="B6"/>
    </sheetView>
  </sheetViews>
  <sheetFormatPr defaultColWidth="10.72265625" defaultRowHeight="13.8" zeroHeight="false" outlineLevelRow="0" outlineLevelCol="0"/>
  <cols>
    <col collapsed="false" customWidth="true" hidden="false" outlineLevel="0" max="1" min="1" style="0" width="8.61"/>
    <col collapsed="false" customWidth="true" hidden="false" outlineLevel="0" max="2" min="2" style="0" width="25.4"/>
    <col collapsed="false" customWidth="true" hidden="false" outlineLevel="0" max="4" min="4" style="12" width="8.75"/>
    <col collapsed="false" customWidth="true" hidden="false" outlineLevel="0" max="5" min="5" style="0" width="17.52"/>
    <col collapsed="false" customWidth="true" hidden="false" outlineLevel="0" max="9" min="9" style="0" width="13.19"/>
    <col collapsed="false" customWidth="true" hidden="false" outlineLevel="0" max="11" min="11" style="0" width="14.16"/>
    <col collapsed="false" customWidth="true" hidden="false" outlineLevel="0" max="12" min="12" style="0" width="13.63"/>
  </cols>
  <sheetData>
    <row r="1" customFormat="false" ht="13.8" hidden="false" customHeight="false" outlineLevel="0" collapsed="false">
      <c r="B1" s="1"/>
    </row>
    <row r="2" customFormat="false" ht="17" hidden="false" customHeight="true" outlineLevel="0" collapsed="false">
      <c r="B2" s="1" t="s">
        <v>0</v>
      </c>
      <c r="F2" s="0" t="s">
        <v>1</v>
      </c>
    </row>
    <row r="3" s="13" customFormat="true" ht="17" hidden="false" customHeight="true" outlineLevel="0" collapsed="false">
      <c r="B3" s="2"/>
      <c r="C3" s="2"/>
      <c r="D3" s="3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5</v>
      </c>
      <c r="K3" s="3" t="s">
        <v>5</v>
      </c>
      <c r="L3" s="3" t="s">
        <v>6</v>
      </c>
    </row>
    <row r="4" s="13" customFormat="true" ht="17" hidden="false" customHeight="true" outlineLevel="0" collapsed="false">
      <c r="B4" s="2" t="s">
        <v>7</v>
      </c>
      <c r="C4" s="2" t="s">
        <v>8</v>
      </c>
      <c r="D4" s="3" t="s">
        <v>45</v>
      </c>
      <c r="E4" s="2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</row>
    <row r="5" customFormat="false" ht="17" hidden="false" customHeight="true" outlineLevel="0" collapsed="false">
      <c r="B5" s="4" t="s">
        <v>17</v>
      </c>
      <c r="C5" s="5" t="n">
        <v>150000</v>
      </c>
      <c r="D5" s="14" t="n">
        <v>1</v>
      </c>
      <c r="E5" s="5" t="s">
        <v>46</v>
      </c>
      <c r="F5" s="5" t="n">
        <f aca="false">6.25*5000</f>
        <v>31250</v>
      </c>
      <c r="G5" s="5" t="n">
        <f aca="false">6.25*7000</f>
        <v>43750</v>
      </c>
      <c r="H5" s="5" t="n">
        <f aca="false">6.25*4000</f>
        <v>25000</v>
      </c>
      <c r="I5" s="5" t="n">
        <f aca="false">6.25*2000</f>
        <v>12500</v>
      </c>
      <c r="J5" s="5" t="n">
        <f aca="false">6.25*5000</f>
        <v>31250</v>
      </c>
      <c r="K5" s="5" t="n">
        <f aca="false">6.25*1000</f>
        <v>6250</v>
      </c>
      <c r="L5" s="5" t="n">
        <f aca="false">SUM(F5:K5)</f>
        <v>150000</v>
      </c>
      <c r="Q5" s="11"/>
    </row>
    <row r="6" customFormat="false" ht="17" hidden="false" customHeight="true" outlineLevel="0" collapsed="false">
      <c r="B6" s="4" t="s">
        <v>19</v>
      </c>
      <c r="C6" s="5" t="n">
        <v>4000</v>
      </c>
      <c r="D6" s="14" t="n">
        <v>2</v>
      </c>
      <c r="E6" s="5" t="s">
        <v>47</v>
      </c>
      <c r="F6" s="5" t="n">
        <f aca="false">26.6667*50</f>
        <v>1333.335</v>
      </c>
      <c r="G6" s="6" t="n">
        <f aca="false">26.6667*40</f>
        <v>1066.668</v>
      </c>
      <c r="H6" s="5" t="n">
        <f aca="false">26.6667*45</f>
        <v>1200.0015</v>
      </c>
      <c r="I6" s="5" t="n">
        <f aca="false">26.6667*8</f>
        <v>213.3336</v>
      </c>
      <c r="J6" s="5" t="n">
        <f aca="false">26.6667*4</f>
        <v>106.6668</v>
      </c>
      <c r="K6" s="5" t="n">
        <f aca="false">26.6667*3</f>
        <v>80.0001</v>
      </c>
      <c r="L6" s="5" t="n">
        <f aca="false">SUM(F6:K6)</f>
        <v>4000.005</v>
      </c>
      <c r="Q6" s="11"/>
    </row>
    <row r="7" customFormat="false" ht="17" hidden="false" customHeight="true" outlineLevel="0" collapsed="false">
      <c r="B7" s="4" t="s">
        <v>21</v>
      </c>
      <c r="C7" s="5" t="n">
        <v>20000</v>
      </c>
      <c r="D7" s="14" t="n">
        <v>3</v>
      </c>
      <c r="E7" s="5" t="s">
        <v>48</v>
      </c>
      <c r="F7" s="5" t="n">
        <v>10000</v>
      </c>
      <c r="G7" s="5" t="n">
        <v>6000</v>
      </c>
      <c r="H7" s="5" t="n">
        <v>4000</v>
      </c>
      <c r="I7" s="5" t="n">
        <v>0</v>
      </c>
      <c r="J7" s="5" t="n">
        <v>0</v>
      </c>
      <c r="K7" s="5" t="n">
        <v>0</v>
      </c>
      <c r="L7" s="5" t="n">
        <f aca="false">SUM(F7:K7)</f>
        <v>20000</v>
      </c>
      <c r="Q7" s="11"/>
    </row>
    <row r="8" customFormat="false" ht="17" hidden="false" customHeight="true" outlineLevel="0" collapsed="false">
      <c r="B8" s="4" t="s">
        <v>49</v>
      </c>
      <c r="C8" s="5" t="n">
        <v>600</v>
      </c>
      <c r="D8" s="14" t="n">
        <v>4</v>
      </c>
      <c r="E8" s="5" t="s">
        <v>48</v>
      </c>
      <c r="F8" s="5" t="n">
        <v>300</v>
      </c>
      <c r="G8" s="5" t="n">
        <v>180</v>
      </c>
      <c r="H8" s="5" t="n">
        <v>120</v>
      </c>
      <c r="I8" s="5" t="n">
        <v>0</v>
      </c>
      <c r="J8" s="5" t="n">
        <v>0</v>
      </c>
      <c r="K8" s="5" t="n">
        <v>0</v>
      </c>
      <c r="L8" s="5" t="n">
        <f aca="false">SUM(F8:K8)</f>
        <v>600</v>
      </c>
      <c r="Q8" s="11"/>
    </row>
    <row r="9" customFormat="false" ht="17" hidden="false" customHeight="true" outlineLevel="0" collapsed="false">
      <c r="B9" s="4" t="s">
        <v>50</v>
      </c>
      <c r="C9" s="5" t="n">
        <v>4152</v>
      </c>
      <c r="D9" s="14" t="n">
        <v>5</v>
      </c>
      <c r="E9" s="5" t="s">
        <v>46</v>
      </c>
      <c r="F9" s="5" t="n">
        <f aca="false">0.173*5000</f>
        <v>865</v>
      </c>
      <c r="G9" s="5" t="n">
        <f aca="false">0.173*7000</f>
        <v>1211</v>
      </c>
      <c r="H9" s="5" t="n">
        <f aca="false">0.173*4000</f>
        <v>692</v>
      </c>
      <c r="I9" s="5" t="n">
        <f aca="false">0.173*2000</f>
        <v>346</v>
      </c>
      <c r="J9" s="5" t="n">
        <f aca="false">0.173*5000</f>
        <v>865</v>
      </c>
      <c r="K9" s="5" t="n">
        <f aca="false">0.173*1000</f>
        <v>173</v>
      </c>
      <c r="L9" s="5" t="n">
        <f aca="false">SUM(F9:K9)</f>
        <v>4152</v>
      </c>
      <c r="Q9" s="11"/>
    </row>
    <row r="10" customFormat="false" ht="17" hidden="false" customHeight="true" outlineLevel="0" collapsed="false">
      <c r="B10" s="4" t="s">
        <v>25</v>
      </c>
      <c r="C10" s="5" t="n">
        <v>5292</v>
      </c>
      <c r="D10" s="14" t="n">
        <v>6</v>
      </c>
      <c r="E10" s="5" t="s">
        <v>51</v>
      </c>
      <c r="F10" s="5" t="n">
        <f aca="false">5.4*400</f>
        <v>2160</v>
      </c>
      <c r="G10" s="5" t="n">
        <f aca="false">5.4*280</f>
        <v>1512</v>
      </c>
      <c r="H10" s="5" t="n">
        <f aca="false">5.4*300</f>
        <v>1620</v>
      </c>
      <c r="I10" s="5" t="n">
        <v>0</v>
      </c>
      <c r="J10" s="5" t="n">
        <v>0</v>
      </c>
      <c r="K10" s="5" t="n">
        <v>0</v>
      </c>
      <c r="L10" s="5" t="n">
        <f aca="false">SUM(F10:K10)</f>
        <v>5292</v>
      </c>
      <c r="Q10" s="11"/>
    </row>
    <row r="11" customFormat="false" ht="17" hidden="false" customHeight="true" outlineLevel="0" collapsed="false">
      <c r="B11" s="4" t="s">
        <v>27</v>
      </c>
      <c r="C11" s="5" t="n">
        <v>10000</v>
      </c>
      <c r="D11" s="14"/>
      <c r="E11" s="5" t="s">
        <v>52</v>
      </c>
      <c r="F11" s="5"/>
      <c r="G11" s="5"/>
      <c r="H11" s="5"/>
      <c r="I11" s="5"/>
      <c r="J11" s="5"/>
      <c r="K11" s="5" t="n">
        <v>10000</v>
      </c>
      <c r="L11" s="5" t="n">
        <f aca="false">SUM(F11:K11)</f>
        <v>10000</v>
      </c>
      <c r="Q11" s="11"/>
    </row>
    <row r="12" customFormat="false" ht="17" hidden="false" customHeight="true" outlineLevel="0" collapsed="false">
      <c r="B12" s="4" t="s">
        <v>28</v>
      </c>
      <c r="C12" s="5" t="n">
        <v>3000</v>
      </c>
      <c r="D12" s="14"/>
      <c r="E12" s="5" t="s">
        <v>52</v>
      </c>
      <c r="F12" s="5"/>
      <c r="G12" s="5"/>
      <c r="H12" s="5"/>
      <c r="I12" s="5"/>
      <c r="J12" s="5"/>
      <c r="K12" s="5" t="n">
        <v>3000</v>
      </c>
      <c r="L12" s="5" t="n">
        <f aca="false">SUM(F12:K12)</f>
        <v>3000</v>
      </c>
      <c r="Q12" s="11"/>
    </row>
    <row r="13" customFormat="false" ht="17" hidden="false" customHeight="true" outlineLevel="0" collapsed="false">
      <c r="B13" s="4" t="s">
        <v>29</v>
      </c>
      <c r="C13" s="5" t="n">
        <f aca="false">600+800+700+200+100+50</f>
        <v>2450</v>
      </c>
      <c r="D13" s="14"/>
      <c r="E13" s="5" t="s">
        <v>53</v>
      </c>
      <c r="F13" s="5" t="n">
        <v>600</v>
      </c>
      <c r="G13" s="5" t="n">
        <v>800</v>
      </c>
      <c r="H13" s="5" t="n">
        <v>700</v>
      </c>
      <c r="I13" s="5" t="n">
        <v>200</v>
      </c>
      <c r="J13" s="5" t="n">
        <v>100</v>
      </c>
      <c r="K13" s="5" t="n">
        <v>50</v>
      </c>
      <c r="L13" s="5" t="n">
        <f aca="false">SUM(F13:K13)</f>
        <v>2450</v>
      </c>
      <c r="Q13" s="11"/>
    </row>
    <row r="14" customFormat="false" ht="17" hidden="false" customHeight="true" outlineLevel="0" collapsed="false">
      <c r="B14" s="4" t="s">
        <v>30</v>
      </c>
      <c r="C14" s="5" t="n">
        <f aca="false">2000+3700</f>
        <v>5700</v>
      </c>
      <c r="D14" s="14"/>
      <c r="E14" s="5" t="s">
        <v>53</v>
      </c>
      <c r="F14" s="5" t="n">
        <v>2000</v>
      </c>
      <c r="G14" s="5" t="n">
        <v>1500</v>
      </c>
      <c r="H14" s="5" t="n">
        <v>900</v>
      </c>
      <c r="I14" s="5" t="n">
        <v>500</v>
      </c>
      <c r="J14" s="5" t="n">
        <v>300</v>
      </c>
      <c r="K14" s="5" t="n">
        <v>500</v>
      </c>
      <c r="L14" s="5" t="n">
        <f aca="false">SUM(F14:K14)</f>
        <v>5700</v>
      </c>
    </row>
    <row r="15" s="1" customFormat="true" ht="17" hidden="false" customHeight="true" outlineLevel="0" collapsed="false">
      <c r="B15" s="4" t="s">
        <v>31</v>
      </c>
      <c r="C15" s="7" t="n">
        <f aca="false">SUM(C5:C14)</f>
        <v>205194</v>
      </c>
      <c r="D15" s="15"/>
      <c r="E15" s="7"/>
      <c r="F15" s="7" t="n">
        <f aca="false">SUM(F5:F14)</f>
        <v>48508.335</v>
      </c>
      <c r="G15" s="7" t="n">
        <f aca="false">SUM(G5:G14)</f>
        <v>56019.668</v>
      </c>
      <c r="H15" s="7" t="n">
        <f aca="false">SUM(H5:H14)</f>
        <v>34232.0015</v>
      </c>
      <c r="I15" s="7" t="n">
        <f aca="false">SUM(I5:I14)</f>
        <v>13759.3336</v>
      </c>
      <c r="J15" s="7" t="n">
        <f aca="false">SUM(J5:J14)</f>
        <v>32621.6668</v>
      </c>
      <c r="K15" s="7" t="n">
        <f aca="false">SUM(K5:K14)</f>
        <v>20053.0001</v>
      </c>
      <c r="L15" s="7" t="n">
        <f aca="false">SUM(L5:L14)</f>
        <v>205194.005</v>
      </c>
    </row>
    <row r="16" customFormat="false" ht="17" hidden="false" customHeight="true" outlineLevel="0" collapsed="false">
      <c r="B16" s="4" t="s">
        <v>32</v>
      </c>
      <c r="C16" s="5"/>
      <c r="D16" s="16"/>
      <c r="E16" s="5"/>
      <c r="F16" s="5"/>
      <c r="G16" s="5"/>
      <c r="H16" s="5"/>
      <c r="I16" s="5"/>
      <c r="J16" s="5"/>
      <c r="K16" s="5"/>
      <c r="L16" s="5"/>
    </row>
    <row r="17" customFormat="false" ht="17" hidden="false" customHeight="true" outlineLevel="0" collapsed="false">
      <c r="B17" s="4" t="s">
        <v>33</v>
      </c>
      <c r="C17" s="5"/>
      <c r="D17" s="16"/>
      <c r="E17" s="5" t="s">
        <v>34</v>
      </c>
      <c r="F17" s="5" t="n">
        <f aca="false">20053/3</f>
        <v>6684.33333333333</v>
      </c>
      <c r="G17" s="5" t="n">
        <f aca="false">20053/3</f>
        <v>6684.33333333333</v>
      </c>
      <c r="H17" s="5" t="n">
        <f aca="false">20053/3</f>
        <v>6684.33333333333</v>
      </c>
      <c r="I17" s="5"/>
      <c r="J17" s="5"/>
      <c r="K17" s="5" t="n">
        <v>-20053</v>
      </c>
      <c r="L17" s="5" t="n">
        <f aca="false">SUM(F17:K17)</f>
        <v>0</v>
      </c>
    </row>
    <row r="18" customFormat="false" ht="17" hidden="false" customHeight="true" outlineLevel="0" collapsed="false">
      <c r="B18" s="4" t="s">
        <v>35</v>
      </c>
      <c r="C18" s="5"/>
      <c r="D18" s="16" t="n">
        <v>7</v>
      </c>
      <c r="E18" s="5" t="s">
        <v>36</v>
      </c>
      <c r="F18" s="5" t="n">
        <f aca="false">0.343386*25000</f>
        <v>8584.65</v>
      </c>
      <c r="G18" s="5" t="n">
        <f aca="false">0.343386*40000</f>
        <v>13735.44</v>
      </c>
      <c r="H18" s="5" t="n">
        <f aca="false">0.343386*30000</f>
        <v>10301.58</v>
      </c>
      <c r="I18" s="5"/>
      <c r="J18" s="5" t="n">
        <v>-32621.67</v>
      </c>
      <c r="K18" s="5" t="n">
        <v>0</v>
      </c>
      <c r="L18" s="5" t="n">
        <f aca="false">SUM(F18:K18)</f>
        <v>0</v>
      </c>
    </row>
    <row r="19" customFormat="false" ht="17" hidden="false" customHeight="true" outlineLevel="0" collapsed="false">
      <c r="B19" s="4" t="s">
        <v>13</v>
      </c>
      <c r="C19" s="5"/>
      <c r="D19" s="16" t="n">
        <v>8</v>
      </c>
      <c r="E19" s="5"/>
      <c r="F19" s="5" t="n">
        <f aca="false">0.50960481*12000</f>
        <v>6115.25772</v>
      </c>
      <c r="G19" s="5" t="n">
        <f aca="false">0.50960481*10000</f>
        <v>5096.0481</v>
      </c>
      <c r="H19" s="5" t="n">
        <f aca="false">0.50960481*5000</f>
        <v>2548.02405</v>
      </c>
      <c r="I19" s="5" t="n">
        <v>-13759.33</v>
      </c>
      <c r="J19" s="5" t="n">
        <v>0</v>
      </c>
      <c r="K19" s="5"/>
      <c r="L19" s="5" t="n">
        <f aca="false">SUM(F19:K19)</f>
        <v>-0.000129999999444408</v>
      </c>
    </row>
    <row r="20" customFormat="false" ht="17" hidden="false" customHeight="true" outlineLevel="0" collapsed="false">
      <c r="B20" s="8" t="s">
        <v>37</v>
      </c>
      <c r="C20" s="9"/>
      <c r="D20" s="17"/>
      <c r="E20" s="9"/>
      <c r="F20" s="9" t="n">
        <f aca="false">SUM(F15:F19)</f>
        <v>69892.5760533333</v>
      </c>
      <c r="G20" s="9" t="n">
        <f aca="false">SUM(G15:G19)</f>
        <v>81535.4894333333</v>
      </c>
      <c r="H20" s="9" t="n">
        <f aca="false">SUM(H15:H19)</f>
        <v>53765.9388833333</v>
      </c>
      <c r="I20" s="9" t="n">
        <f aca="false">SUM(I15:I19)</f>
        <v>0.00360000000000582</v>
      </c>
      <c r="J20" s="9" t="n">
        <f aca="false">SUM(J15:J19)</f>
        <v>-0.00319999999919673</v>
      </c>
      <c r="K20" s="9" t="n">
        <f aca="false">SUM(K15:K19)</f>
        <v>9.99999974737875E-005</v>
      </c>
      <c r="L20" s="9" t="n">
        <f aca="false">SUM(F20:K20)</f>
        <v>205194.00487</v>
      </c>
    </row>
    <row r="21" s="1" customFormat="true" ht="17" hidden="false" customHeight="true" outlineLevel="0" collapsed="false">
      <c r="B21" s="4" t="s">
        <v>38</v>
      </c>
      <c r="C21" s="7"/>
      <c r="D21" s="18"/>
      <c r="E21" s="7"/>
      <c r="F21" s="7"/>
      <c r="G21" s="7"/>
      <c r="H21" s="7"/>
      <c r="I21" s="7"/>
      <c r="J21" s="7"/>
      <c r="K21" s="7"/>
      <c r="L21" s="7"/>
    </row>
    <row r="22" s="1" customFormat="true" ht="17" hidden="false" customHeight="true" outlineLevel="0" collapsed="false">
      <c r="B22" s="4"/>
      <c r="C22" s="7"/>
      <c r="D22" s="18"/>
      <c r="E22" s="7"/>
      <c r="F22" s="7"/>
      <c r="G22" s="7"/>
      <c r="H22" s="7"/>
      <c r="I22" s="7"/>
      <c r="J22" s="7"/>
      <c r="K22" s="7"/>
      <c r="L22" s="7"/>
    </row>
    <row r="23" customFormat="false" ht="17" hidden="false" customHeight="true" outlineLevel="0" collapsed="false">
      <c r="B23" s="4" t="s">
        <v>39</v>
      </c>
      <c r="C23" s="5"/>
      <c r="D23" s="16" t="n">
        <v>9</v>
      </c>
      <c r="E23" s="5" t="s">
        <v>40</v>
      </c>
      <c r="F23" s="7" t="n">
        <f aca="false">69892.58/2000</f>
        <v>34.94629</v>
      </c>
      <c r="G23" s="10"/>
      <c r="H23" s="5"/>
      <c r="I23" s="5"/>
      <c r="J23" s="5"/>
      <c r="K23" s="5"/>
      <c r="L23" s="5"/>
    </row>
    <row r="24" customFormat="false" ht="17" hidden="false" customHeight="true" outlineLevel="0" collapsed="false">
      <c r="B24" s="4" t="s">
        <v>41</v>
      </c>
      <c r="C24" s="5"/>
      <c r="D24" s="16" t="n">
        <v>9</v>
      </c>
      <c r="E24" s="5" t="s">
        <v>40</v>
      </c>
      <c r="F24" s="5"/>
      <c r="G24" s="7" t="n">
        <f aca="false">81534.49/3000</f>
        <v>27.1781633333333</v>
      </c>
      <c r="H24" s="5"/>
      <c r="I24" s="5"/>
      <c r="J24" s="5"/>
      <c r="K24" s="5"/>
      <c r="L24" s="5"/>
    </row>
    <row r="25" customFormat="false" ht="17" hidden="false" customHeight="true" outlineLevel="0" collapsed="false">
      <c r="B25" s="4" t="s">
        <v>42</v>
      </c>
      <c r="C25" s="5"/>
      <c r="D25" s="16" t="n">
        <v>10</v>
      </c>
      <c r="E25" s="5" t="s">
        <v>43</v>
      </c>
      <c r="F25" s="5"/>
      <c r="G25" s="5"/>
      <c r="H25" s="7" t="n">
        <f aca="false">53765.94/4000</f>
        <v>13.441485</v>
      </c>
      <c r="I25" s="5"/>
      <c r="J25" s="5"/>
      <c r="K25" s="5"/>
      <c r="L25" s="5"/>
    </row>
    <row r="26" customFormat="false" ht="17" hidden="false" customHeight="true" outlineLevel="0" collapsed="false">
      <c r="C26" s="11"/>
      <c r="D26" s="19"/>
      <c r="E26" s="11"/>
      <c r="F26" s="11" t="s">
        <v>44</v>
      </c>
      <c r="G26" s="11"/>
      <c r="H26" s="11"/>
      <c r="I26" s="11"/>
      <c r="J26" s="11"/>
      <c r="K26" s="11"/>
      <c r="L26" s="11"/>
    </row>
    <row r="27" customFormat="false" ht="17" hidden="false" customHeight="true" outlineLevel="0" collapsed="false">
      <c r="C27" s="11"/>
      <c r="D27" s="19"/>
      <c r="E27" s="11"/>
      <c r="F27" s="11"/>
      <c r="G27" s="11"/>
      <c r="H27" s="11"/>
      <c r="I27" s="11"/>
      <c r="J27" s="11"/>
      <c r="K27" s="11"/>
      <c r="L27" s="11"/>
    </row>
    <row r="28" customFormat="false" ht="17" hidden="false" customHeight="true" outlineLevel="0" collapsed="false">
      <c r="D28" s="0"/>
    </row>
    <row r="29" customFormat="false" ht="17" hidden="false" customHeight="true" outlineLevel="0" collapsed="false">
      <c r="D29" s="0"/>
    </row>
    <row r="30" customFormat="false" ht="17" hidden="false" customHeight="true" outlineLevel="0" collapsed="false">
      <c r="D30" s="0"/>
    </row>
    <row r="31" customFormat="false" ht="17" hidden="false" customHeight="true" outlineLevel="0" collapsed="false">
      <c r="D31" s="0"/>
    </row>
    <row r="32" customFormat="false" ht="17" hidden="false" customHeight="true" outlineLevel="0" collapsed="false">
      <c r="D32" s="0"/>
    </row>
    <row r="33" customFormat="false" ht="17" hidden="false" customHeight="true" outlineLevel="0" collapsed="false">
      <c r="D33" s="0"/>
    </row>
    <row r="34" customFormat="false" ht="17" hidden="false" customHeight="true" outlineLevel="0" collapsed="false">
      <c r="D34" s="0"/>
    </row>
    <row r="35" customFormat="false" ht="17" hidden="false" customHeight="true" outlineLevel="0" collapsed="false">
      <c r="D35" s="0"/>
    </row>
    <row r="36" customFormat="false" ht="17" hidden="false" customHeight="true" outlineLevel="0" collapsed="false">
      <c r="D36" s="0"/>
    </row>
    <row r="37" customFormat="false" ht="17" hidden="false" customHeight="true" outlineLevel="0" collapsed="false">
      <c r="D37" s="0"/>
    </row>
    <row r="38" customFormat="false" ht="17" hidden="false" customHeight="true" outlineLevel="0" collapsed="false">
      <c r="D38" s="0"/>
    </row>
    <row r="39" customFormat="false" ht="17" hidden="false" customHeight="true" outlineLevel="0" collapsed="false">
      <c r="D39" s="0"/>
    </row>
    <row r="40" customFormat="false" ht="17" hidden="false" customHeight="true" outlineLevel="0" collapsed="false">
      <c r="D40" s="0"/>
    </row>
    <row r="41" customFormat="false" ht="17" hidden="false" customHeight="true" outlineLevel="0" collapsed="false">
      <c r="D41" s="0"/>
    </row>
    <row r="42" customFormat="false" ht="17" hidden="false" customHeight="true" outlineLevel="0" collapsed="false">
      <c r="D42" s="0"/>
    </row>
    <row r="43" customFormat="false" ht="17" hidden="false" customHeight="true" outlineLevel="0" collapsed="false">
      <c r="D43" s="0"/>
    </row>
    <row r="44" customFormat="false" ht="17" hidden="false" customHeight="true" outlineLevel="0" collapsed="false">
      <c r="D44" s="0"/>
    </row>
    <row r="45" customFormat="false" ht="17" hidden="false" customHeight="true" outlineLevel="0" collapsed="false">
      <c r="D45" s="0"/>
    </row>
    <row r="46" customFormat="false" ht="17" hidden="false" customHeight="true" outlineLevel="0" collapsed="false">
      <c r="D46" s="0"/>
    </row>
    <row r="47" customFormat="false" ht="17" hidden="false" customHeight="true" outlineLevel="0" collapsed="false">
      <c r="D47" s="0"/>
    </row>
    <row r="48" customFormat="false" ht="17" hidden="false" customHeight="true" outlineLevel="0" collapsed="false">
      <c r="D48" s="0"/>
    </row>
    <row r="49" customFormat="false" ht="17" hidden="false" customHeight="true" outlineLevel="0" collapsed="false">
      <c r="D49" s="0"/>
    </row>
    <row r="50" customFormat="false" ht="17" hidden="false" customHeight="true" outlineLevel="0" collapsed="false">
      <c r="D50" s="0"/>
    </row>
    <row r="51" customFormat="false" ht="17" hidden="false" customHeight="true" outlineLevel="0" collapsed="false">
      <c r="D51" s="0"/>
    </row>
    <row r="52" customFormat="false" ht="17" hidden="false" customHeight="true" outlineLevel="0" collapsed="false">
      <c r="D52" s="0"/>
    </row>
    <row r="53" customFormat="false" ht="17" hidden="false" customHeight="true" outlineLevel="0" collapsed="false">
      <c r="D53" s="0"/>
    </row>
    <row r="54" customFormat="false" ht="17" hidden="false" customHeight="true" outlineLevel="0" collapsed="false">
      <c r="D54" s="0"/>
    </row>
    <row r="55" customFormat="false" ht="17" hidden="false" customHeight="true" outlineLevel="0" collapsed="false">
      <c r="D55" s="0"/>
    </row>
    <row r="56" customFormat="false" ht="17" hidden="false" customHeight="true" outlineLevel="0" collapsed="false">
      <c r="D56" s="0"/>
    </row>
    <row r="57" customFormat="false" ht="17" hidden="false" customHeight="true" outlineLevel="0" collapsed="false">
      <c r="D57" s="0"/>
    </row>
    <row r="58" customFormat="false" ht="17" hidden="false" customHeight="true" outlineLevel="0" collapsed="false">
      <c r="D58" s="0"/>
    </row>
    <row r="59" customFormat="false" ht="17" hidden="false" customHeight="true" outlineLevel="0" collapsed="false">
      <c r="D59" s="0"/>
    </row>
  </sheetData>
  <printOptions headings="false" gridLines="false" gridLinesSet="true" horizontalCentered="false" verticalCentered="false"/>
  <pageMargins left="0.386111111111111" right="0.386111111111111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0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1.57031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12010</TotalTime>
  <Application>LibreOffice/7.2.2.2$Linux_X86_64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2020-10-19T12:51:18Z</dcterms:created>
  <dc:creator>Acho</dc:creator>
  <dc:description/>
  <dc:language>es-MX</dc:language>
  <cp:lastModifiedBy/>
  <cp:lastPrinted>2020-10-19T13:59:20Z</cp:lastPrinted>
  <dcterms:modified xsi:type="dcterms:W3CDTF">2021-11-01T10:02:15Z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