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\Downloads\"/>
    </mc:Choice>
  </mc:AlternateContent>
  <xr:revisionPtr revIDLastSave="0" documentId="13_ncr:1_{0248A06D-B8EA-49AE-9014-AB1857F3B7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in prestamo" sheetId="1" r:id="rId1"/>
    <sheet name="Con Prestamo aleman" sheetId="4" r:id="rId2"/>
    <sheet name="Con Prestamo Frances" sheetId="5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C41" i="4" l="1"/>
  <c r="C39" i="4"/>
  <c r="E19" i="5"/>
  <c r="E19" i="4"/>
  <c r="D33" i="5"/>
  <c r="D33" i="4"/>
  <c r="C33" i="2"/>
  <c r="C34" i="2" s="1"/>
  <c r="C31" i="2"/>
  <c r="C24" i="2"/>
  <c r="C25" i="2" s="1"/>
  <c r="C22" i="2"/>
  <c r="C27" i="2"/>
  <c r="C14" i="2"/>
  <c r="C15" i="2" s="1"/>
  <c r="C17" i="2"/>
  <c r="C12" i="2"/>
  <c r="B70" i="5" l="1"/>
  <c r="E9" i="4"/>
  <c r="F9" i="4" s="1"/>
  <c r="G9" i="4" s="1"/>
  <c r="H9" i="4" s="1"/>
  <c r="I9" i="4" s="1"/>
  <c r="E15" i="4"/>
  <c r="F15" i="4" s="1"/>
  <c r="G15" i="4" s="1"/>
  <c r="H15" i="4" s="1"/>
  <c r="I15" i="4" s="1"/>
  <c r="F6" i="4"/>
  <c r="D64" i="5"/>
  <c r="E64" i="5" s="1"/>
  <c r="C62" i="5"/>
  <c r="C60" i="5" s="1"/>
  <c r="F6" i="5"/>
  <c r="G6" i="5" s="1"/>
  <c r="H6" i="5" s="1"/>
  <c r="F8" i="5"/>
  <c r="G8" i="5"/>
  <c r="H8" i="5" s="1"/>
  <c r="E9" i="5"/>
  <c r="F9" i="5" s="1"/>
  <c r="G9" i="5" s="1"/>
  <c r="F13" i="5"/>
  <c r="G13" i="5" s="1"/>
  <c r="E15" i="5"/>
  <c r="F15" i="5" s="1"/>
  <c r="G15" i="5" s="1"/>
  <c r="H15" i="5" s="1"/>
  <c r="I15" i="5" s="1"/>
  <c r="E29" i="5"/>
  <c r="D34" i="5"/>
  <c r="F51" i="4"/>
  <c r="F28" i="4" s="1"/>
  <c r="G51" i="4"/>
  <c r="G28" i="4" s="1"/>
  <c r="H51" i="4"/>
  <c r="H28" i="4" s="1"/>
  <c r="I51" i="4"/>
  <c r="I28" i="4" s="1"/>
  <c r="E51" i="4"/>
  <c r="E28" i="4" s="1"/>
  <c r="D50" i="4"/>
  <c r="E50" i="4" s="1"/>
  <c r="F8" i="4"/>
  <c r="G8" i="4" s="1"/>
  <c r="F13" i="4"/>
  <c r="G13" i="4" s="1"/>
  <c r="H13" i="4" s="1"/>
  <c r="E29" i="4"/>
  <c r="D34" i="4"/>
  <c r="E29" i="1"/>
  <c r="D33" i="1"/>
  <c r="D36" i="1" s="1"/>
  <c r="E15" i="1"/>
  <c r="F15" i="1" s="1"/>
  <c r="G15" i="1" s="1"/>
  <c r="H15" i="1" s="1"/>
  <c r="I15" i="1" s="1"/>
  <c r="F13" i="1"/>
  <c r="G13" i="1" s="1"/>
  <c r="E9" i="1"/>
  <c r="F8" i="1"/>
  <c r="F6" i="1"/>
  <c r="E17" i="1" l="1"/>
  <c r="E19" i="1" s="1"/>
  <c r="E20" i="1" s="1"/>
  <c r="E22" i="1" s="1"/>
  <c r="E33" i="1" s="1"/>
  <c r="F29" i="5"/>
  <c r="G6" i="1"/>
  <c r="H6" i="1" s="1"/>
  <c r="G8" i="1"/>
  <c r="H8" i="1" s="1"/>
  <c r="F9" i="1"/>
  <c r="G9" i="1" s="1"/>
  <c r="H9" i="1" s="1"/>
  <c r="I9" i="1" s="1"/>
  <c r="F29" i="4"/>
  <c r="H9" i="5"/>
  <c r="I9" i="5" s="1"/>
  <c r="I8" i="5"/>
  <c r="I6" i="5"/>
  <c r="G29" i="1"/>
  <c r="H13" i="1"/>
  <c r="I6" i="1"/>
  <c r="I8" i="1"/>
  <c r="I13" i="4"/>
  <c r="I29" i="4" s="1"/>
  <c r="H29" i="4"/>
  <c r="E52" i="4"/>
  <c r="F50" i="4"/>
  <c r="G29" i="5"/>
  <c r="H13" i="5"/>
  <c r="E66" i="5"/>
  <c r="F29" i="1"/>
  <c r="D34" i="1"/>
  <c r="G29" i="4"/>
  <c r="H8" i="4"/>
  <c r="G6" i="4"/>
  <c r="G17" i="1" l="1"/>
  <c r="G19" i="1" s="1"/>
  <c r="G20" i="1" s="1"/>
  <c r="G22" i="1" s="1"/>
  <c r="G33" i="1" s="1"/>
  <c r="H17" i="1"/>
  <c r="H19" i="1" s="1"/>
  <c r="F17" i="1"/>
  <c r="F19" i="1" s="1"/>
  <c r="H20" i="1"/>
  <c r="H22" i="1" s="1"/>
  <c r="I8" i="4"/>
  <c r="I13" i="5"/>
  <c r="I29" i="5" s="1"/>
  <c r="H29" i="5"/>
  <c r="F52" i="4"/>
  <c r="G50" i="4"/>
  <c r="I13" i="1"/>
  <c r="I29" i="1" s="1"/>
  <c r="H29" i="1"/>
  <c r="I17" i="1"/>
  <c r="I19" i="1" s="1"/>
  <c r="H6" i="4"/>
  <c r="E14" i="5"/>
  <c r="E17" i="5" s="1"/>
  <c r="E14" i="4"/>
  <c r="E17" i="4" s="1"/>
  <c r="E53" i="4"/>
  <c r="E34" i="1"/>
  <c r="E36" i="1"/>
  <c r="E65" i="5"/>
  <c r="H33" i="1" l="1"/>
  <c r="H36" i="1" s="1"/>
  <c r="F20" i="1"/>
  <c r="F22" i="1" s="1"/>
  <c r="F33" i="1" s="1"/>
  <c r="E28" i="5"/>
  <c r="F64" i="5"/>
  <c r="E20" i="4"/>
  <c r="E22" i="4" s="1"/>
  <c r="E33" i="4" s="1"/>
  <c r="I6" i="4"/>
  <c r="F14" i="4"/>
  <c r="F17" i="4" s="1"/>
  <c r="F19" i="4" s="1"/>
  <c r="F53" i="4"/>
  <c r="E67" i="5"/>
  <c r="E20" i="5"/>
  <c r="E22" i="5" s="1"/>
  <c r="E33" i="5" s="1"/>
  <c r="I20" i="1"/>
  <c r="I22" i="1" s="1"/>
  <c r="I33" i="1" s="1"/>
  <c r="H50" i="4"/>
  <c r="G52" i="4"/>
  <c r="G36" i="1"/>
  <c r="C39" i="1" l="1"/>
  <c r="F36" i="1"/>
  <c r="F34" i="1"/>
  <c r="G34" i="1" s="1"/>
  <c r="H34" i="1" s="1"/>
  <c r="I34" i="1" s="1"/>
  <c r="I36" i="1"/>
  <c r="C41" i="1"/>
  <c r="C43" i="1" s="1"/>
  <c r="E34" i="4"/>
  <c r="H52" i="4"/>
  <c r="I50" i="4"/>
  <c r="I52" i="4" s="1"/>
  <c r="G14" i="4"/>
  <c r="G17" i="4" s="1"/>
  <c r="G19" i="4" s="1"/>
  <c r="G53" i="4"/>
  <c r="F20" i="4"/>
  <c r="F22" i="4" s="1"/>
  <c r="F33" i="4" s="1"/>
  <c r="F66" i="5"/>
  <c r="E34" i="5"/>
  <c r="F34" i="4" l="1"/>
  <c r="I14" i="4"/>
  <c r="I17" i="4" s="1"/>
  <c r="I19" i="4" s="1"/>
  <c r="I53" i="4"/>
  <c r="F14" i="5"/>
  <c r="F17" i="5" s="1"/>
  <c r="F19" i="5" s="1"/>
  <c r="F65" i="5"/>
  <c r="G20" i="4"/>
  <c r="G22" i="4" s="1"/>
  <c r="G33" i="4" s="1"/>
  <c r="H14" i="4"/>
  <c r="H17" i="4" s="1"/>
  <c r="H19" i="4" s="1"/>
  <c r="H53" i="4"/>
  <c r="J53" i="4" l="1"/>
  <c r="G34" i="4"/>
  <c r="H20" i="4"/>
  <c r="H22" i="4" s="1"/>
  <c r="H33" i="4" s="1"/>
  <c r="F20" i="5"/>
  <c r="F22" i="5" s="1"/>
  <c r="F28" i="5"/>
  <c r="G64" i="5"/>
  <c r="I20" i="4"/>
  <c r="I22" i="4" s="1"/>
  <c r="I33" i="4" s="1"/>
  <c r="F67" i="5"/>
  <c r="F33" i="5" l="1"/>
  <c r="H34" i="4"/>
  <c r="I34" i="4" s="1"/>
  <c r="C43" i="4"/>
  <c r="G66" i="5"/>
  <c r="F34" i="5" l="1"/>
  <c r="G14" i="5"/>
  <c r="G17" i="5" s="1"/>
  <c r="G19" i="5" s="1"/>
  <c r="G65" i="5"/>
  <c r="G67" i="5" s="1"/>
  <c r="G28" i="5" l="1"/>
  <c r="H64" i="5"/>
  <c r="G20" i="5"/>
  <c r="G22" i="5" s="1"/>
  <c r="G33" i="5" l="1"/>
  <c r="H66" i="5"/>
  <c r="G34" i="5" l="1"/>
  <c r="H14" i="5"/>
  <c r="H17" i="5" s="1"/>
  <c r="H19" i="5" s="1"/>
  <c r="H65" i="5"/>
  <c r="H20" i="5" l="1"/>
  <c r="H22" i="5" s="1"/>
  <c r="H33" i="5" s="1"/>
  <c r="H28" i="5"/>
  <c r="I64" i="5"/>
  <c r="I66" i="5" s="1"/>
  <c r="H67" i="5"/>
  <c r="I14" i="5" l="1"/>
  <c r="I17" i="5" s="1"/>
  <c r="I19" i="5" s="1"/>
  <c r="I65" i="5"/>
  <c r="I28" i="5" s="1"/>
  <c r="H34" i="5"/>
  <c r="I67" i="5" l="1"/>
  <c r="J67" i="5" s="1"/>
  <c r="I20" i="5"/>
  <c r="I22" i="5" s="1"/>
  <c r="I33" i="5" s="1"/>
  <c r="C39" i="5" l="1"/>
  <c r="C41" i="5"/>
  <c r="C43" i="5" s="1"/>
  <c r="I34" i="5"/>
</calcChain>
</file>

<file path=xl/sharedStrings.xml><?xml version="1.0" encoding="utf-8"?>
<sst xmlns="http://schemas.openxmlformats.org/spreadsheetml/2006/main" count="127" uniqueCount="46">
  <si>
    <t>ingresos</t>
  </si>
  <si>
    <t>costos fijos</t>
  </si>
  <si>
    <t>costos varibles</t>
  </si>
  <si>
    <t>amortizaciones</t>
  </si>
  <si>
    <t>Tasas</t>
  </si>
  <si>
    <t>Sub-Total Egresos</t>
  </si>
  <si>
    <t>Año 0</t>
  </si>
  <si>
    <t>Año 1</t>
  </si>
  <si>
    <t>Año 2</t>
  </si>
  <si>
    <t>Año 3</t>
  </si>
  <si>
    <t>Año 4</t>
  </si>
  <si>
    <t>Año 5</t>
  </si>
  <si>
    <t>Inversiones</t>
  </si>
  <si>
    <t>Capital de Trabajo</t>
  </si>
  <si>
    <t>Flujo de fondos</t>
  </si>
  <si>
    <t>Flujo Acumulado</t>
  </si>
  <si>
    <t>Amortizaciones</t>
  </si>
  <si>
    <t>Resultado antes de impuestos</t>
  </si>
  <si>
    <t xml:space="preserve">Impuesto a las Ganancias </t>
  </si>
  <si>
    <t>Resultado Neto</t>
  </si>
  <si>
    <t xml:space="preserve">Recupero </t>
  </si>
  <si>
    <t>Tasa</t>
  </si>
  <si>
    <t>Flujo Descontado ( VA)</t>
  </si>
  <si>
    <t>TIR</t>
  </si>
  <si>
    <t>VNA</t>
  </si>
  <si>
    <t>VAN</t>
  </si>
  <si>
    <t>Prestamo</t>
  </si>
  <si>
    <t>años</t>
  </si>
  <si>
    <t>cuota Capital</t>
  </si>
  <si>
    <t>cuota Interes</t>
  </si>
  <si>
    <t>Saldo de Capital</t>
  </si>
  <si>
    <t>Total cuota prestamo</t>
  </si>
  <si>
    <t>Sistema Aleman</t>
  </si>
  <si>
    <t>Sistema Frances</t>
  </si>
  <si>
    <t>Cuota</t>
  </si>
  <si>
    <t>Factor</t>
  </si>
  <si>
    <t>fija en todo el periodo</t>
  </si>
  <si>
    <t>cuota Capital ( fija en todo el periodo)</t>
  </si>
  <si>
    <t>Total cuota prestamo ( variable)</t>
  </si>
  <si>
    <t>interes prestamo</t>
  </si>
  <si>
    <t>Cuota capital prestamo</t>
  </si>
  <si>
    <t>Tasas Municipales</t>
  </si>
  <si>
    <t>PRESTAMO x (Tasa x Factor / Factor - 1)</t>
  </si>
  <si>
    <t>(1 + Tasa) años</t>
  </si>
  <si>
    <t>FLUJO DE CAJA DEL PROYECTO</t>
  </si>
  <si>
    <t>FLUJO DE CAJA DEL INVERSIONISTA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</si>
</sst>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[$$-2C0A]\ #,##0.00;[$$-2C0A]\ \-#,##0.00"/>
    <numFmt numFmtId="167" formatCode="[$$-2C0A]\ #,##0.00"/>
    <numFmt numFmtId="168" formatCode="[$$-2C0A]\ #,##0.00;[Red][$$-2C0A]\ \-#,##0.00"/>
    <numFmt numFmtId="169" formatCode="_ [$$-2C0A]\ * #,##0.00_ ;_ [$$-2C0A]\ * \-#,##0.00_ ;_ [$$-2C0A]\ * &quot;-&quot;??_ ;_ @_ "/>
  </numFmts>
  <fonts count="3" x14ac:knownFonts="1">
    <font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0" applyNumberFormat="1"/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66" fontId="1" fillId="0" borderId="1" xfId="1" applyNumberFormat="1" applyBorder="1"/>
    <xf numFmtId="166" fontId="0" fillId="0" borderId="1" xfId="0" applyNumberFormat="1" applyBorder="1"/>
    <xf numFmtId="9" fontId="0" fillId="0" borderId="1" xfId="0" applyNumberFormat="1" applyBorder="1"/>
    <xf numFmtId="167" fontId="0" fillId="0" borderId="1" xfId="0" applyNumberFormat="1" applyBorder="1"/>
    <xf numFmtId="166" fontId="0" fillId="0" borderId="1" xfId="1" applyNumberFormat="1" applyFont="1" applyBorder="1"/>
    <xf numFmtId="0" fontId="0" fillId="0" borderId="2" xfId="0" applyBorder="1"/>
    <xf numFmtId="168" fontId="0" fillId="0" borderId="1" xfId="0" applyNumberFormat="1" applyBorder="1"/>
    <xf numFmtId="0" fontId="0" fillId="0" borderId="0" xfId="0" applyAlignment="1">
      <alignment horizontal="center"/>
    </xf>
    <xf numFmtId="169" fontId="0" fillId="0" borderId="0" xfId="2" applyNumberFormat="1" applyFont="1"/>
    <xf numFmtId="169" fontId="0" fillId="0" borderId="0" xfId="0" applyNumberFormat="1"/>
  </cellXfs>
  <cellStyles count="3">
    <cellStyle name="Euro" xfId="1" xr:uid="{00000000-0005-0000-0000-000000000000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'Con Prestamo aleman'!$E$51:$I$51</c:f>
              <c:numCache>
                <c:formatCode>[$$-2C0A]\ #,##0.00</c:formatCode>
                <c:ptCount val="5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B-4D96-8711-42563893780B}"/>
            </c:ext>
          </c:extLst>
        </c:ser>
        <c:ser>
          <c:idx val="1"/>
          <c:order val="1"/>
          <c:marker>
            <c:symbol val="none"/>
          </c:marker>
          <c:val>
            <c:numRef>
              <c:f>'Con Prestamo aleman'!$E$52:$I$52</c:f>
              <c:numCache>
                <c:formatCode>[$$-2C0A]\ #,##0.00</c:formatCode>
                <c:ptCount val="5"/>
                <c:pt idx="0">
                  <c:v>2400</c:v>
                </c:pt>
                <c:pt idx="1">
                  <c:v>1920</c:v>
                </c:pt>
                <c:pt idx="2">
                  <c:v>1440</c:v>
                </c:pt>
                <c:pt idx="3">
                  <c:v>960</c:v>
                </c:pt>
                <c:pt idx="4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B-4D96-8711-42563893780B}"/>
            </c:ext>
          </c:extLst>
        </c:ser>
        <c:ser>
          <c:idx val="2"/>
          <c:order val="2"/>
          <c:marker>
            <c:symbol val="none"/>
          </c:marker>
          <c:val>
            <c:numRef>
              <c:f>'Con Prestamo aleman'!$E$53:$I$53</c:f>
              <c:numCache>
                <c:formatCode>[$$-2C0A]\ #,##0.00</c:formatCode>
                <c:ptCount val="5"/>
                <c:pt idx="0">
                  <c:v>6400</c:v>
                </c:pt>
                <c:pt idx="1">
                  <c:v>5920</c:v>
                </c:pt>
                <c:pt idx="2">
                  <c:v>5440</c:v>
                </c:pt>
                <c:pt idx="3">
                  <c:v>4960</c:v>
                </c:pt>
                <c:pt idx="4">
                  <c:v>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B-4D96-8711-425638937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83552"/>
        <c:axId val="183385088"/>
      </c:lineChart>
      <c:catAx>
        <c:axId val="183383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83385088"/>
        <c:crosses val="autoZero"/>
        <c:auto val="1"/>
        <c:lblAlgn val="ctr"/>
        <c:lblOffset val="100"/>
        <c:noMultiLvlLbl val="0"/>
      </c:catAx>
      <c:valAx>
        <c:axId val="183385088"/>
        <c:scaling>
          <c:orientation val="minMax"/>
        </c:scaling>
        <c:delete val="0"/>
        <c:axPos val="l"/>
        <c:majorGridlines/>
        <c:numFmt formatCode="[$$-2C0A]\ #,##0.00" sourceLinked="1"/>
        <c:majorTickMark val="out"/>
        <c:minorTickMark val="none"/>
        <c:tickLblPos val="nextTo"/>
        <c:crossAx val="183383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'Con Prestamo Frances'!$E$65:$I$65</c:f>
              <c:numCache>
                <c:formatCode>[$$-2C0A]\ #,##0.00</c:formatCode>
                <c:ptCount val="5"/>
                <c:pt idx="0">
                  <c:v>3148.1946388209753</c:v>
                </c:pt>
                <c:pt idx="1">
                  <c:v>3525.9779954794926</c:v>
                </c:pt>
                <c:pt idx="2">
                  <c:v>3949.0953549370315</c:v>
                </c:pt>
                <c:pt idx="3">
                  <c:v>4422.9867975294756</c:v>
                </c:pt>
                <c:pt idx="4">
                  <c:v>4953.7452132330127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3-47A1-9C69-3D0150A7039D}"/>
            </c:ext>
          </c:extLst>
        </c:ser>
        <c:ser>
          <c:idx val="1"/>
          <c:order val="1"/>
          <c:marker>
            <c:symbol val="none"/>
          </c:marker>
          <c:val>
            <c:numRef>
              <c:f>'Con Prestamo Frances'!$E$66:$I$66</c:f>
              <c:numCache>
                <c:formatCode>[$$-2C0A]\ #,##0.00</c:formatCode>
                <c:ptCount val="5"/>
                <c:pt idx="0">
                  <c:v>2400</c:v>
                </c:pt>
                <c:pt idx="1">
                  <c:v>2022.2166433414827</c:v>
                </c:pt>
                <c:pt idx="2">
                  <c:v>1599.0992838839438</c:v>
                </c:pt>
                <c:pt idx="3">
                  <c:v>1125.2078412915</c:v>
                </c:pt>
                <c:pt idx="4">
                  <c:v>594.44942558796288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3-47A1-9C69-3D0150A7039D}"/>
            </c:ext>
          </c:extLst>
        </c:ser>
        <c:ser>
          <c:idx val="2"/>
          <c:order val="2"/>
          <c:marker>
            <c:symbol val="none"/>
          </c:marker>
          <c:val>
            <c:numRef>
              <c:f>'Con Prestamo Frances'!$E$67:$I$67</c:f>
              <c:numCache>
                <c:formatCode>[$$-2C0A]\ #,##0.00</c:formatCode>
                <c:ptCount val="5"/>
                <c:pt idx="0">
                  <c:v>5548.1946388209753</c:v>
                </c:pt>
                <c:pt idx="1">
                  <c:v>5548.1946388209753</c:v>
                </c:pt>
                <c:pt idx="2">
                  <c:v>5548.1946388209753</c:v>
                </c:pt>
                <c:pt idx="3">
                  <c:v>5548.1946388209753</c:v>
                </c:pt>
                <c:pt idx="4">
                  <c:v>5548.1946388209753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3-47A1-9C69-3D0150A70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837440"/>
        <c:axId val="183838976"/>
      </c:lineChart>
      <c:catAx>
        <c:axId val="183837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83838976"/>
        <c:crosses val="autoZero"/>
        <c:auto val="1"/>
        <c:lblAlgn val="ctr"/>
        <c:lblOffset val="100"/>
        <c:noMultiLvlLbl val="0"/>
      </c:catAx>
      <c:valAx>
        <c:axId val="183838976"/>
        <c:scaling>
          <c:orientation val="minMax"/>
        </c:scaling>
        <c:delete val="0"/>
        <c:axPos val="l"/>
        <c:majorGridlines/>
        <c:numFmt formatCode="[$$-2C0A]\ #,##0.00" sourceLinked="1"/>
        <c:majorTickMark val="out"/>
        <c:minorTickMark val="none"/>
        <c:tickLblPos val="nextTo"/>
        <c:crossAx val="183837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54</xdr:row>
      <xdr:rowOff>95250</xdr:rowOff>
    </xdr:from>
    <xdr:to>
      <xdr:col>9</xdr:col>
      <xdr:colOff>47624</xdr:colOff>
      <xdr:row>71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70</xdr:row>
      <xdr:rowOff>95250</xdr:rowOff>
    </xdr:from>
    <xdr:to>
      <xdr:col>9</xdr:col>
      <xdr:colOff>57150</xdr:colOff>
      <xdr:row>87</xdr:row>
      <xdr:rowOff>85725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3"/>
  <sheetViews>
    <sheetView tabSelected="1" topLeftCell="A23" workbookViewId="0">
      <selection activeCell="C46" sqref="C46"/>
    </sheetView>
  </sheetViews>
  <sheetFormatPr baseColWidth="10" defaultRowHeight="12.75" x14ac:dyDescent="0.2"/>
  <cols>
    <col min="2" max="2" width="26.28515625" customWidth="1"/>
    <col min="5" max="5" width="11.85546875" bestFit="1" customWidth="1"/>
    <col min="9" max="9" width="13.7109375" customWidth="1"/>
  </cols>
  <sheetData>
    <row r="2" spans="2:9" x14ac:dyDescent="0.2">
      <c r="B2" t="s">
        <v>21</v>
      </c>
      <c r="C2" s="1">
        <v>0.15</v>
      </c>
      <c r="E2" t="s">
        <v>44</v>
      </c>
    </row>
    <row r="3" spans="2:9" x14ac:dyDescent="0.2">
      <c r="D3" s="6">
        <v>0</v>
      </c>
      <c r="E3" s="6">
        <v>1</v>
      </c>
      <c r="F3" s="6">
        <v>2</v>
      </c>
      <c r="G3" s="6">
        <v>3</v>
      </c>
      <c r="H3" s="6">
        <v>4</v>
      </c>
      <c r="I3" s="6">
        <v>5</v>
      </c>
    </row>
    <row r="4" spans="2:9" x14ac:dyDescent="0.2"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2:9" x14ac:dyDescent="0.2">
      <c r="D5" s="6"/>
      <c r="E5" s="6"/>
      <c r="F5" s="6"/>
      <c r="G5" s="6"/>
      <c r="H5" s="6"/>
      <c r="I5" s="6"/>
    </row>
    <row r="6" spans="2:9" x14ac:dyDescent="0.2">
      <c r="B6" s="6" t="s">
        <v>0</v>
      </c>
      <c r="C6" s="6"/>
      <c r="D6" s="6"/>
      <c r="E6" s="11">
        <v>60000</v>
      </c>
      <c r="F6" s="8">
        <f>+E6</f>
        <v>60000</v>
      </c>
      <c r="G6" s="8">
        <f>+F6</f>
        <v>60000</v>
      </c>
      <c r="H6" s="8">
        <f>+G6</f>
        <v>60000</v>
      </c>
      <c r="I6" s="8">
        <f>+H6</f>
        <v>60000</v>
      </c>
    </row>
    <row r="7" spans="2:9" x14ac:dyDescent="0.2">
      <c r="B7" s="6"/>
      <c r="C7" s="6"/>
      <c r="D7" s="6"/>
      <c r="E7" s="6"/>
      <c r="F7" s="6"/>
      <c r="G7" s="6"/>
      <c r="H7" s="6"/>
      <c r="I7" s="6"/>
    </row>
    <row r="8" spans="2:9" x14ac:dyDescent="0.2">
      <c r="B8" s="6" t="s">
        <v>1</v>
      </c>
      <c r="C8" s="6"/>
      <c r="D8" s="6"/>
      <c r="E8" s="11">
        <v>10000</v>
      </c>
      <c r="F8" s="8">
        <f t="shared" ref="F8:I9" si="0">+E8</f>
        <v>10000</v>
      </c>
      <c r="G8" s="8">
        <f t="shared" si="0"/>
        <v>10000</v>
      </c>
      <c r="H8" s="8">
        <f t="shared" si="0"/>
        <v>10000</v>
      </c>
      <c r="I8" s="8">
        <f t="shared" si="0"/>
        <v>10000</v>
      </c>
    </row>
    <row r="9" spans="2:9" x14ac:dyDescent="0.2">
      <c r="B9" s="6" t="s">
        <v>2</v>
      </c>
      <c r="C9" s="9">
        <v>0.45</v>
      </c>
      <c r="D9" s="9"/>
      <c r="E9" s="11">
        <f>+E6*C9</f>
        <v>27000</v>
      </c>
      <c r="F9" s="8">
        <f t="shared" si="0"/>
        <v>27000</v>
      </c>
      <c r="G9" s="8">
        <f t="shared" si="0"/>
        <v>27000</v>
      </c>
      <c r="H9" s="8">
        <f t="shared" si="0"/>
        <v>27000</v>
      </c>
      <c r="I9" s="8">
        <f t="shared" si="0"/>
        <v>27000</v>
      </c>
    </row>
    <row r="10" spans="2:9" x14ac:dyDescent="0.2">
      <c r="B10" s="6"/>
      <c r="C10" s="6"/>
      <c r="D10" s="6"/>
      <c r="E10" s="6"/>
      <c r="F10" s="6"/>
      <c r="G10" s="6"/>
      <c r="H10" s="6"/>
      <c r="I10" s="6"/>
    </row>
    <row r="11" spans="2:9" x14ac:dyDescent="0.2">
      <c r="B11" s="6"/>
      <c r="C11" s="6"/>
      <c r="D11" s="6"/>
      <c r="E11" s="6"/>
      <c r="F11" s="6"/>
      <c r="G11" s="6"/>
      <c r="H11" s="6"/>
      <c r="I11" s="6"/>
    </row>
    <row r="12" spans="2:9" x14ac:dyDescent="0.2">
      <c r="B12" s="6"/>
      <c r="C12" s="6"/>
      <c r="D12" s="6"/>
      <c r="E12" s="6"/>
      <c r="F12" s="6"/>
      <c r="G12" s="6"/>
      <c r="H12" s="6"/>
      <c r="I12" s="6"/>
    </row>
    <row r="13" spans="2:9" x14ac:dyDescent="0.2">
      <c r="B13" s="6" t="s">
        <v>3</v>
      </c>
      <c r="C13" s="6"/>
      <c r="D13" s="6"/>
      <c r="E13" s="11">
        <v>8000</v>
      </c>
      <c r="F13" s="8">
        <f>+E13</f>
        <v>8000</v>
      </c>
      <c r="G13" s="8">
        <f>+F13</f>
        <v>8000</v>
      </c>
      <c r="H13" s="8">
        <f>+G13</f>
        <v>8000</v>
      </c>
      <c r="I13" s="8">
        <f>+H13</f>
        <v>8000</v>
      </c>
    </row>
    <row r="14" spans="2:9" x14ac:dyDescent="0.2">
      <c r="B14" s="6"/>
      <c r="C14" s="6"/>
      <c r="D14" s="6"/>
      <c r="E14" s="6"/>
      <c r="F14" s="6"/>
      <c r="G14" s="6"/>
      <c r="H14" s="6"/>
      <c r="I14" s="6"/>
    </row>
    <row r="15" spans="2:9" x14ac:dyDescent="0.2">
      <c r="B15" s="6" t="s">
        <v>4</v>
      </c>
      <c r="C15" s="9">
        <v>0.05</v>
      </c>
      <c r="D15" s="9"/>
      <c r="E15" s="10">
        <f>+E6*C15</f>
        <v>3000</v>
      </c>
      <c r="F15" s="10">
        <f>+E15</f>
        <v>3000</v>
      </c>
      <c r="G15" s="10">
        <f>+F15</f>
        <v>3000</v>
      </c>
      <c r="H15" s="10">
        <f>+G15</f>
        <v>3000</v>
      </c>
      <c r="I15" s="10">
        <f>+H15</f>
        <v>3000</v>
      </c>
    </row>
    <row r="16" spans="2:9" x14ac:dyDescent="0.2">
      <c r="B16" s="6"/>
      <c r="C16" s="6"/>
      <c r="D16" s="6"/>
      <c r="E16" s="6"/>
      <c r="F16" s="6"/>
      <c r="G16" s="6"/>
      <c r="H16" s="6"/>
      <c r="I16" s="6"/>
    </row>
    <row r="17" spans="2:9" x14ac:dyDescent="0.2">
      <c r="B17" s="6" t="s">
        <v>5</v>
      </c>
      <c r="C17" s="6"/>
      <c r="D17" s="6"/>
      <c r="E17" s="8">
        <f>+E8+E9+E13+E15</f>
        <v>48000</v>
      </c>
      <c r="F17" s="8">
        <f>+F8+F9+F13+F15</f>
        <v>48000</v>
      </c>
      <c r="G17" s="8">
        <f>+G8+G9+G13+G15</f>
        <v>48000</v>
      </c>
      <c r="H17" s="8">
        <f>+H8+H9+H13+H15</f>
        <v>48000</v>
      </c>
      <c r="I17" s="8">
        <f>+I8+I9+I13+I15</f>
        <v>48000</v>
      </c>
    </row>
    <row r="18" spans="2:9" x14ac:dyDescent="0.2">
      <c r="B18" s="6"/>
      <c r="C18" s="6"/>
      <c r="D18" s="6"/>
      <c r="E18" s="6"/>
      <c r="F18" s="6"/>
      <c r="G18" s="6"/>
      <c r="H18" s="6"/>
      <c r="I18" s="6"/>
    </row>
    <row r="19" spans="2:9" x14ac:dyDescent="0.2">
      <c r="B19" s="6" t="s">
        <v>17</v>
      </c>
      <c r="C19" s="6"/>
      <c r="D19" s="6"/>
      <c r="E19" s="8">
        <f>+E6-E17</f>
        <v>12000</v>
      </c>
      <c r="F19" s="8">
        <f>+F6-F17</f>
        <v>12000</v>
      </c>
      <c r="G19" s="8">
        <f>+G6-G17</f>
        <v>12000</v>
      </c>
      <c r="H19" s="8">
        <f>+H6-H17</f>
        <v>12000</v>
      </c>
      <c r="I19" s="8">
        <f>+I6-I17</f>
        <v>12000</v>
      </c>
    </row>
    <row r="20" spans="2:9" x14ac:dyDescent="0.2">
      <c r="B20" s="6" t="s">
        <v>18</v>
      </c>
      <c r="C20" s="9">
        <v>0.35</v>
      </c>
      <c r="D20" s="6"/>
      <c r="E20" s="10">
        <f>-E19*$C$20</f>
        <v>-4200</v>
      </c>
      <c r="F20" s="10">
        <f>-F19*$C$20</f>
        <v>-4200</v>
      </c>
      <c r="G20" s="10">
        <f>-G19*$C$20</f>
        <v>-4200</v>
      </c>
      <c r="H20" s="10">
        <f>-H19*$C$20</f>
        <v>-4200</v>
      </c>
      <c r="I20" s="10">
        <f>-I19*$C$20</f>
        <v>-4200</v>
      </c>
    </row>
    <row r="21" spans="2:9" x14ac:dyDescent="0.2">
      <c r="B21" s="6"/>
      <c r="C21" s="6"/>
      <c r="D21" s="6"/>
      <c r="E21" s="6"/>
      <c r="F21" s="6"/>
      <c r="G21" s="6"/>
      <c r="H21" s="6"/>
      <c r="I21" s="6"/>
    </row>
    <row r="22" spans="2:9" x14ac:dyDescent="0.2">
      <c r="B22" s="6" t="s">
        <v>19</v>
      </c>
      <c r="C22" s="6"/>
      <c r="D22" s="6"/>
      <c r="E22" s="10">
        <f>+E19+E20</f>
        <v>7800</v>
      </c>
      <c r="F22" s="10">
        <f>+F19+F20</f>
        <v>7800</v>
      </c>
      <c r="G22" s="10">
        <f>+G19+G20</f>
        <v>7800</v>
      </c>
      <c r="H22" s="10">
        <f>+H19+H20</f>
        <v>7800</v>
      </c>
      <c r="I22" s="10">
        <f>+I19+I20</f>
        <v>7800</v>
      </c>
    </row>
    <row r="23" spans="2:9" x14ac:dyDescent="0.2">
      <c r="B23" s="6"/>
      <c r="C23" s="6"/>
      <c r="D23" s="6"/>
      <c r="E23" s="6"/>
      <c r="F23" s="6"/>
      <c r="G23" s="6"/>
      <c r="H23" s="6"/>
      <c r="I23" s="6"/>
    </row>
    <row r="24" spans="2:9" x14ac:dyDescent="0.2">
      <c r="B24" s="6" t="s">
        <v>12</v>
      </c>
      <c r="C24" s="6"/>
      <c r="D24" s="10">
        <v>40000</v>
      </c>
      <c r="E24" s="6"/>
      <c r="F24" s="6"/>
      <c r="G24" s="6"/>
      <c r="H24" s="6"/>
      <c r="I24" s="6"/>
    </row>
    <row r="25" spans="2:9" x14ac:dyDescent="0.2">
      <c r="B25" s="6" t="s">
        <v>13</v>
      </c>
      <c r="C25" s="6"/>
      <c r="D25" s="10">
        <v>5000</v>
      </c>
      <c r="E25" s="6"/>
      <c r="F25" s="6"/>
      <c r="G25" s="6"/>
      <c r="H25" s="6"/>
      <c r="I25" s="6"/>
    </row>
    <row r="26" spans="2:9" x14ac:dyDescent="0.2">
      <c r="B26" s="6"/>
      <c r="C26" s="6"/>
      <c r="D26" s="6"/>
      <c r="E26" s="6"/>
      <c r="F26" s="6"/>
      <c r="G26" s="6"/>
      <c r="H26" s="6"/>
      <c r="I26" s="6"/>
    </row>
    <row r="27" spans="2:9" x14ac:dyDescent="0.2">
      <c r="B27" s="6"/>
      <c r="C27" s="6"/>
      <c r="D27" s="6"/>
      <c r="E27" s="6"/>
      <c r="F27" s="6"/>
      <c r="G27" s="6"/>
      <c r="H27" s="6"/>
      <c r="I27" s="6"/>
    </row>
    <row r="28" spans="2:9" x14ac:dyDescent="0.2">
      <c r="B28" s="6"/>
      <c r="C28" s="6"/>
      <c r="D28" s="6"/>
      <c r="E28" s="6"/>
      <c r="F28" s="6"/>
      <c r="G28" s="6"/>
      <c r="H28" s="6"/>
      <c r="I28" s="6"/>
    </row>
    <row r="29" spans="2:9" x14ac:dyDescent="0.2">
      <c r="B29" s="6" t="s">
        <v>16</v>
      </c>
      <c r="C29" s="6"/>
      <c r="D29" s="6"/>
      <c r="E29" s="8">
        <f>+E13</f>
        <v>8000</v>
      </c>
      <c r="F29" s="8">
        <f>+F13</f>
        <v>8000</v>
      </c>
      <c r="G29" s="8">
        <f>+G13</f>
        <v>8000</v>
      </c>
      <c r="H29" s="8">
        <f>+H13</f>
        <v>8000</v>
      </c>
      <c r="I29" s="8">
        <f>+I13</f>
        <v>8000</v>
      </c>
    </row>
    <row r="30" spans="2:9" x14ac:dyDescent="0.2">
      <c r="B30" s="6" t="s">
        <v>20</v>
      </c>
      <c r="C30" s="6"/>
      <c r="D30" s="6"/>
      <c r="E30" s="8"/>
      <c r="F30" s="8"/>
      <c r="G30" s="8"/>
      <c r="H30" s="8"/>
      <c r="I30" s="8">
        <v>5000</v>
      </c>
    </row>
    <row r="31" spans="2:9" x14ac:dyDescent="0.2">
      <c r="B31" s="6"/>
      <c r="C31" s="6"/>
      <c r="D31" s="6"/>
      <c r="E31" s="8"/>
      <c r="F31" s="8"/>
      <c r="G31" s="8"/>
      <c r="H31" s="8"/>
      <c r="I31" s="8"/>
    </row>
    <row r="32" spans="2:9" x14ac:dyDescent="0.2">
      <c r="B32" s="6"/>
      <c r="C32" s="6"/>
      <c r="D32" s="6"/>
      <c r="E32" s="6"/>
      <c r="F32" s="6"/>
      <c r="G32" s="6"/>
      <c r="H32" s="6"/>
      <c r="I32" s="6"/>
    </row>
    <row r="33" spans="2:9" x14ac:dyDescent="0.2">
      <c r="B33" s="6" t="s">
        <v>14</v>
      </c>
      <c r="C33" s="6"/>
      <c r="D33" s="10">
        <f>-D25-D24</f>
        <v>-45000</v>
      </c>
      <c r="E33" s="8">
        <f>+E22+E29</f>
        <v>15800</v>
      </c>
      <c r="F33" s="8">
        <f>+F22+F29</f>
        <v>15800</v>
      </c>
      <c r="G33" s="8">
        <f>+G22+G29</f>
        <v>15800</v>
      </c>
      <c r="H33" s="8">
        <f>+H22+H29</f>
        <v>15800</v>
      </c>
      <c r="I33" s="8">
        <f>+I22+I29+I30</f>
        <v>20800</v>
      </c>
    </row>
    <row r="34" spans="2:9" x14ac:dyDescent="0.2">
      <c r="B34" s="6" t="s">
        <v>15</v>
      </c>
      <c r="C34" s="6"/>
      <c r="D34" s="10">
        <f>+D33</f>
        <v>-45000</v>
      </c>
      <c r="E34" s="10">
        <f>+E33+D34</f>
        <v>-29200</v>
      </c>
      <c r="F34" s="10">
        <f>+F33+E34</f>
        <v>-13400</v>
      </c>
      <c r="G34" s="10">
        <f>+G33+F34</f>
        <v>2400</v>
      </c>
      <c r="H34" s="10">
        <f>+H33+G34</f>
        <v>18200</v>
      </c>
      <c r="I34" s="10">
        <f>+I33+H34</f>
        <v>39000</v>
      </c>
    </row>
    <row r="36" spans="2:9" x14ac:dyDescent="0.2">
      <c r="B36" t="s">
        <v>22</v>
      </c>
      <c r="D36" s="4">
        <f t="shared" ref="D36:I36" si="1">PV($C$2,D3,-D33)</f>
        <v>0</v>
      </c>
      <c r="E36" s="4">
        <f t="shared" si="1"/>
        <v>13739.130434782603</v>
      </c>
      <c r="F36" s="4">
        <f t="shared" si="1"/>
        <v>25686.200378071822</v>
      </c>
      <c r="G36" s="4">
        <f t="shared" si="1"/>
        <v>36074.956850497227</v>
      </c>
      <c r="H36" s="4">
        <f t="shared" si="1"/>
        <v>45108.658130867159</v>
      </c>
      <c r="I36" s="4">
        <f t="shared" si="1"/>
        <v>69724.82603863714</v>
      </c>
    </row>
    <row r="37" spans="2:9" x14ac:dyDescent="0.2">
      <c r="D37" s="3"/>
    </row>
    <row r="39" spans="2:9" x14ac:dyDescent="0.2">
      <c r="B39" s="6" t="s">
        <v>23</v>
      </c>
      <c r="C39" s="9">
        <f>IRR(D33:I33,15%)</f>
        <v>0.2408523957607791</v>
      </c>
    </row>
    <row r="41" spans="2:9" x14ac:dyDescent="0.2">
      <c r="B41" s="6" t="s">
        <v>24</v>
      </c>
      <c r="C41" s="13">
        <f>NPV(15%,E33:I33)</f>
        <v>55449.934225071614</v>
      </c>
    </row>
    <row r="43" spans="2:9" x14ac:dyDescent="0.2">
      <c r="B43" s="6" t="s">
        <v>25</v>
      </c>
      <c r="C43" s="10">
        <f>+C41+D33</f>
        <v>10449.934225071614</v>
      </c>
    </row>
  </sheetData>
  <phoneticPr fontId="2" type="noConversion"/>
  <pageMargins left="0.75" right="0.4" top="0.42" bottom="0.37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67"/>
  <sheetViews>
    <sheetView topLeftCell="A22" workbookViewId="0">
      <selection activeCell="C42" sqref="C42"/>
    </sheetView>
  </sheetViews>
  <sheetFormatPr baseColWidth="10" defaultRowHeight="12.75" x14ac:dyDescent="0.2"/>
  <cols>
    <col min="1" max="1" width="1.7109375" customWidth="1"/>
    <col min="2" max="2" width="26.28515625" customWidth="1"/>
    <col min="5" max="5" width="11.85546875" bestFit="1" customWidth="1"/>
    <col min="9" max="9" width="13.7109375" customWidth="1"/>
  </cols>
  <sheetData>
    <row r="2" spans="2:9" x14ac:dyDescent="0.2">
      <c r="B2" t="s">
        <v>21</v>
      </c>
      <c r="C2" s="1">
        <v>0.15</v>
      </c>
      <c r="E2" t="s">
        <v>45</v>
      </c>
    </row>
    <row r="3" spans="2:9" x14ac:dyDescent="0.2">
      <c r="D3">
        <v>0</v>
      </c>
      <c r="E3">
        <v>1</v>
      </c>
      <c r="F3">
        <v>2</v>
      </c>
      <c r="G3">
        <v>3</v>
      </c>
      <c r="H3">
        <v>4</v>
      </c>
      <c r="I3">
        <v>5</v>
      </c>
    </row>
    <row r="4" spans="2:9" x14ac:dyDescent="0.2"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2:9" x14ac:dyDescent="0.2">
      <c r="D5" s="12"/>
      <c r="E5" s="6"/>
      <c r="F5" s="6"/>
      <c r="G5" s="6"/>
      <c r="H5" s="6"/>
      <c r="I5" s="6"/>
    </row>
    <row r="6" spans="2:9" x14ac:dyDescent="0.2">
      <c r="B6" s="6" t="s">
        <v>0</v>
      </c>
      <c r="C6" s="6"/>
      <c r="D6" s="6"/>
      <c r="E6" s="7">
        <v>60000</v>
      </c>
      <c r="F6" s="8">
        <f>+E6</f>
        <v>60000</v>
      </c>
      <c r="G6" s="8">
        <f>+F6</f>
        <v>60000</v>
      </c>
      <c r="H6" s="8">
        <f>+G6</f>
        <v>60000</v>
      </c>
      <c r="I6" s="8">
        <f>+H6</f>
        <v>60000</v>
      </c>
    </row>
    <row r="7" spans="2:9" x14ac:dyDescent="0.2">
      <c r="B7" s="6" t="s">
        <v>26</v>
      </c>
      <c r="C7" s="6"/>
      <c r="D7" s="10">
        <v>20000</v>
      </c>
      <c r="E7" s="6"/>
      <c r="F7" s="6"/>
      <c r="G7" s="6"/>
      <c r="H7" s="6"/>
      <c r="I7" s="6"/>
    </row>
    <row r="8" spans="2:9" x14ac:dyDescent="0.2">
      <c r="B8" s="6" t="s">
        <v>1</v>
      </c>
      <c r="C8" s="6"/>
      <c r="D8" s="6"/>
      <c r="E8" s="7">
        <v>10000</v>
      </c>
      <c r="F8" s="8">
        <f t="shared" ref="F8:I9" si="0">+E8</f>
        <v>10000</v>
      </c>
      <c r="G8" s="8">
        <f t="shared" si="0"/>
        <v>10000</v>
      </c>
      <c r="H8" s="8">
        <f t="shared" si="0"/>
        <v>10000</v>
      </c>
      <c r="I8" s="8">
        <f t="shared" si="0"/>
        <v>10000</v>
      </c>
    </row>
    <row r="9" spans="2:9" x14ac:dyDescent="0.2">
      <c r="B9" s="6" t="s">
        <v>2</v>
      </c>
      <c r="C9" s="9">
        <v>0.45</v>
      </c>
      <c r="D9" s="9"/>
      <c r="E9" s="7">
        <f>+E6*C9</f>
        <v>27000</v>
      </c>
      <c r="F9" s="8">
        <f t="shared" si="0"/>
        <v>27000</v>
      </c>
      <c r="G9" s="8">
        <f t="shared" si="0"/>
        <v>27000</v>
      </c>
      <c r="H9" s="8">
        <f t="shared" si="0"/>
        <v>27000</v>
      </c>
      <c r="I9" s="8">
        <f t="shared" si="0"/>
        <v>27000</v>
      </c>
    </row>
    <row r="10" spans="2:9" x14ac:dyDescent="0.2">
      <c r="B10" s="6"/>
      <c r="C10" s="6"/>
      <c r="D10" s="6"/>
      <c r="E10" s="6"/>
      <c r="F10" s="6"/>
      <c r="G10" s="6"/>
      <c r="H10" s="6"/>
      <c r="I10" s="6"/>
    </row>
    <row r="11" spans="2:9" x14ac:dyDescent="0.2">
      <c r="B11" s="6"/>
      <c r="C11" s="6"/>
      <c r="D11" s="6"/>
      <c r="E11" s="6"/>
      <c r="F11" s="6"/>
      <c r="G11" s="6"/>
      <c r="H11" s="6"/>
      <c r="I11" s="6"/>
    </row>
    <row r="12" spans="2:9" x14ac:dyDescent="0.2">
      <c r="B12" s="6"/>
      <c r="C12" s="6"/>
      <c r="D12" s="6"/>
      <c r="E12" s="6"/>
      <c r="F12" s="6"/>
      <c r="G12" s="6"/>
      <c r="H12" s="6"/>
      <c r="I12" s="6"/>
    </row>
    <row r="13" spans="2:9" x14ac:dyDescent="0.2">
      <c r="B13" s="6" t="s">
        <v>3</v>
      </c>
      <c r="C13" s="6"/>
      <c r="D13" s="6"/>
      <c r="E13" s="7">
        <v>8000</v>
      </c>
      <c r="F13" s="8">
        <f>+E13</f>
        <v>8000</v>
      </c>
      <c r="G13" s="8">
        <f>+F13</f>
        <v>8000</v>
      </c>
      <c r="H13" s="8">
        <f>+G13</f>
        <v>8000</v>
      </c>
      <c r="I13" s="8">
        <f>+H13</f>
        <v>8000</v>
      </c>
    </row>
    <row r="14" spans="2:9" x14ac:dyDescent="0.2">
      <c r="B14" s="6" t="s">
        <v>39</v>
      </c>
      <c r="C14" s="6"/>
      <c r="D14" s="6"/>
      <c r="E14" s="10">
        <f>+E52</f>
        <v>2400</v>
      </c>
      <c r="F14" s="10">
        <f>+F52</f>
        <v>1920</v>
      </c>
      <c r="G14" s="10">
        <f>+G52</f>
        <v>1440</v>
      </c>
      <c r="H14" s="10">
        <f>+H52</f>
        <v>960</v>
      </c>
      <c r="I14" s="10">
        <f>+I52</f>
        <v>480</v>
      </c>
    </row>
    <row r="15" spans="2:9" x14ac:dyDescent="0.2">
      <c r="B15" s="6" t="s">
        <v>41</v>
      </c>
      <c r="C15" s="9">
        <v>0.05</v>
      </c>
      <c r="D15" s="9"/>
      <c r="E15" s="10">
        <f>+E6*C15</f>
        <v>3000</v>
      </c>
      <c r="F15" s="10">
        <f>+E15</f>
        <v>3000</v>
      </c>
      <c r="G15" s="10">
        <f>+F15</f>
        <v>3000</v>
      </c>
      <c r="H15" s="10">
        <f>+G15</f>
        <v>3000</v>
      </c>
      <c r="I15" s="10">
        <f>+H15</f>
        <v>3000</v>
      </c>
    </row>
    <row r="16" spans="2:9" x14ac:dyDescent="0.2">
      <c r="B16" s="6"/>
      <c r="C16" s="6"/>
      <c r="D16" s="6"/>
      <c r="E16" s="6"/>
      <c r="F16" s="6"/>
      <c r="G16" s="6"/>
      <c r="H16" s="6"/>
      <c r="I16" s="6"/>
    </row>
    <row r="17" spans="2:9" x14ac:dyDescent="0.2">
      <c r="B17" s="6" t="s">
        <v>5</v>
      </c>
      <c r="C17" s="6"/>
      <c r="D17" s="6"/>
      <c r="E17" s="8">
        <f>+E8+E9+E13+E15+E14</f>
        <v>50400</v>
      </c>
      <c r="F17" s="8">
        <f>+F8+F9+F13+F15+F14</f>
        <v>49920</v>
      </c>
      <c r="G17" s="8">
        <f>+G8+G9+G13+G15+G14</f>
        <v>49440</v>
      </c>
      <c r="H17" s="8">
        <f>+H8+H9+H13+H15+H14</f>
        <v>48960</v>
      </c>
      <c r="I17" s="8">
        <f>+I8+I9+I13+I15+I14</f>
        <v>48480</v>
      </c>
    </row>
    <row r="18" spans="2:9" x14ac:dyDescent="0.2">
      <c r="B18" s="6"/>
      <c r="C18" s="6"/>
      <c r="D18" s="6"/>
      <c r="E18" s="6"/>
      <c r="F18" s="6"/>
      <c r="G18" s="6"/>
      <c r="H18" s="6"/>
      <c r="I18" s="6"/>
    </row>
    <row r="19" spans="2:9" x14ac:dyDescent="0.2">
      <c r="B19" s="6" t="s">
        <v>17</v>
      </c>
      <c r="C19" s="6"/>
      <c r="D19" s="6"/>
      <c r="E19" s="8">
        <f>+E6-E17</f>
        <v>9600</v>
      </c>
      <c r="F19" s="8">
        <f>+F6-F17</f>
        <v>10080</v>
      </c>
      <c r="G19" s="8">
        <f>+G6-G17</f>
        <v>10560</v>
      </c>
      <c r="H19" s="8">
        <f>+H6-H17</f>
        <v>11040</v>
      </c>
      <c r="I19" s="8">
        <f>+I6-I17</f>
        <v>11520</v>
      </c>
    </row>
    <row r="20" spans="2:9" x14ac:dyDescent="0.2">
      <c r="B20" s="6" t="s">
        <v>18</v>
      </c>
      <c r="C20" s="9">
        <v>0.35</v>
      </c>
      <c r="D20" s="6"/>
      <c r="E20" s="10">
        <f>-E19*$C$20</f>
        <v>-3360</v>
      </c>
      <c r="F20" s="10">
        <f>-F19*$C$20</f>
        <v>-3528</v>
      </c>
      <c r="G20" s="10">
        <f>-G19*$C$20</f>
        <v>-3695.9999999999995</v>
      </c>
      <c r="H20" s="10">
        <f>-H19*$C$20</f>
        <v>-3863.9999999999995</v>
      </c>
      <c r="I20" s="10">
        <f>-I19*$C$20</f>
        <v>-4031.9999999999995</v>
      </c>
    </row>
    <row r="21" spans="2:9" x14ac:dyDescent="0.2">
      <c r="B21" s="6"/>
      <c r="C21" s="6"/>
      <c r="D21" s="6"/>
      <c r="E21" s="6"/>
      <c r="F21" s="6"/>
      <c r="G21" s="6"/>
      <c r="H21" s="6"/>
      <c r="I21" s="6"/>
    </row>
    <row r="22" spans="2:9" x14ac:dyDescent="0.2">
      <c r="B22" s="6" t="s">
        <v>19</v>
      </c>
      <c r="C22" s="6"/>
      <c r="D22" s="6"/>
      <c r="E22" s="10">
        <f>+E19+E20</f>
        <v>6240</v>
      </c>
      <c r="F22" s="10">
        <f>+F19+F20</f>
        <v>6552</v>
      </c>
      <c r="G22" s="10">
        <f>+G19+G20</f>
        <v>6864</v>
      </c>
      <c r="H22" s="10">
        <f>+H19+H20</f>
        <v>7176</v>
      </c>
      <c r="I22" s="10">
        <f>+I19+I20</f>
        <v>7488</v>
      </c>
    </row>
    <row r="23" spans="2:9" x14ac:dyDescent="0.2">
      <c r="B23" s="6"/>
      <c r="C23" s="6"/>
      <c r="D23" s="6"/>
      <c r="E23" s="6"/>
      <c r="F23" s="6"/>
      <c r="G23" s="6"/>
      <c r="H23" s="6"/>
      <c r="I23" s="6"/>
    </row>
    <row r="24" spans="2:9" x14ac:dyDescent="0.2">
      <c r="B24" s="6" t="s">
        <v>12</v>
      </c>
      <c r="C24" s="6"/>
      <c r="D24" s="10">
        <v>40000</v>
      </c>
      <c r="E24" s="6"/>
      <c r="F24" s="6"/>
      <c r="G24" s="6"/>
      <c r="H24" s="6"/>
      <c r="I24" s="6"/>
    </row>
    <row r="25" spans="2:9" x14ac:dyDescent="0.2">
      <c r="B25" s="6" t="s">
        <v>13</v>
      </c>
      <c r="C25" s="6"/>
      <c r="D25" s="10">
        <v>5000</v>
      </c>
      <c r="E25" s="6"/>
      <c r="F25" s="6"/>
      <c r="G25" s="6"/>
      <c r="H25" s="6"/>
      <c r="I25" s="6"/>
    </row>
    <row r="26" spans="2:9" x14ac:dyDescent="0.2">
      <c r="B26" s="6"/>
      <c r="C26" s="6"/>
      <c r="D26" s="6"/>
      <c r="E26" s="6"/>
      <c r="F26" s="6"/>
      <c r="G26" s="6"/>
      <c r="H26" s="6"/>
      <c r="I26" s="6"/>
    </row>
    <row r="27" spans="2:9" x14ac:dyDescent="0.2">
      <c r="B27" s="6"/>
      <c r="C27" s="6"/>
      <c r="D27" s="6"/>
      <c r="E27" s="6"/>
      <c r="F27" s="6"/>
      <c r="G27" s="6"/>
      <c r="H27" s="6"/>
      <c r="I27" s="6"/>
    </row>
    <row r="28" spans="2:9" x14ac:dyDescent="0.2">
      <c r="B28" s="6" t="s">
        <v>40</v>
      </c>
      <c r="C28" s="6"/>
      <c r="D28" s="6"/>
      <c r="E28" s="10">
        <f>-E51</f>
        <v>-4000</v>
      </c>
      <c r="F28" s="10">
        <f>-F51</f>
        <v>-4000</v>
      </c>
      <c r="G28" s="10">
        <f>-G51</f>
        <v>-4000</v>
      </c>
      <c r="H28" s="10">
        <f>-H51</f>
        <v>-4000</v>
      </c>
      <c r="I28" s="10">
        <f>-I51</f>
        <v>-4000</v>
      </c>
    </row>
    <row r="29" spans="2:9" x14ac:dyDescent="0.2">
      <c r="B29" s="6" t="s">
        <v>16</v>
      </c>
      <c r="C29" s="6"/>
      <c r="D29" s="6"/>
      <c r="E29" s="8">
        <f>+E13</f>
        <v>8000</v>
      </c>
      <c r="F29" s="8">
        <f>+F13</f>
        <v>8000</v>
      </c>
      <c r="G29" s="8">
        <f>+G13</f>
        <v>8000</v>
      </c>
      <c r="H29" s="8">
        <f>+H13</f>
        <v>8000</v>
      </c>
      <c r="I29" s="8">
        <f>+I13</f>
        <v>8000</v>
      </c>
    </row>
    <row r="30" spans="2:9" x14ac:dyDescent="0.2">
      <c r="B30" s="6" t="s">
        <v>20</v>
      </c>
      <c r="C30" s="6"/>
      <c r="D30" s="6"/>
      <c r="E30" s="8"/>
      <c r="F30" s="8"/>
      <c r="G30" s="8"/>
      <c r="H30" s="8"/>
      <c r="I30" s="8">
        <v>5000</v>
      </c>
    </row>
    <row r="31" spans="2:9" x14ac:dyDescent="0.2">
      <c r="B31" s="6"/>
      <c r="C31" s="6"/>
      <c r="D31" s="6"/>
      <c r="E31" s="8"/>
      <c r="F31" s="8"/>
      <c r="G31" s="8"/>
      <c r="H31" s="8"/>
      <c r="I31" s="8"/>
    </row>
    <row r="32" spans="2:9" x14ac:dyDescent="0.2">
      <c r="B32" s="6"/>
      <c r="C32" s="6"/>
      <c r="D32" s="6"/>
      <c r="E32" s="6"/>
      <c r="F32" s="6"/>
      <c r="G32" s="6"/>
      <c r="H32" s="6"/>
      <c r="I32" s="6"/>
    </row>
    <row r="33" spans="2:9" x14ac:dyDescent="0.2">
      <c r="B33" s="6" t="s">
        <v>14</v>
      </c>
      <c r="C33" s="6"/>
      <c r="D33" s="10">
        <f>-D25-D24+D7</f>
        <v>-25000</v>
      </c>
      <c r="E33" s="8">
        <f>+E22+E29+E28</f>
        <v>10240</v>
      </c>
      <c r="F33" s="8">
        <f>+F22+F29+F28</f>
        <v>10552</v>
      </c>
      <c r="G33" s="8">
        <f>+G22+G29+G28</f>
        <v>10864</v>
      </c>
      <c r="H33" s="8">
        <f>+H22+H29+H28</f>
        <v>11176</v>
      </c>
      <c r="I33" s="8">
        <f>+I22+I29+I28</f>
        <v>11488</v>
      </c>
    </row>
    <row r="34" spans="2:9" x14ac:dyDescent="0.2">
      <c r="B34" s="6" t="s">
        <v>15</v>
      </c>
      <c r="C34" s="6"/>
      <c r="D34" s="10">
        <f>+D33</f>
        <v>-25000</v>
      </c>
      <c r="E34" s="10">
        <f>+E33+D34</f>
        <v>-14760</v>
      </c>
      <c r="F34" s="10">
        <f>+F33+E34</f>
        <v>-4208</v>
      </c>
      <c r="G34" s="10">
        <f>+G33+F34</f>
        <v>6656</v>
      </c>
      <c r="H34" s="10">
        <f>+H33+G34</f>
        <v>17832</v>
      </c>
      <c r="I34" s="10">
        <f>+I33+H34</f>
        <v>29320</v>
      </c>
    </row>
    <row r="36" spans="2:9" x14ac:dyDescent="0.2">
      <c r="D36" s="4"/>
      <c r="E36" s="4"/>
      <c r="F36" s="4"/>
      <c r="G36" s="4"/>
      <c r="H36" s="4"/>
      <c r="I36" s="4"/>
    </row>
    <row r="37" spans="2:9" x14ac:dyDescent="0.2">
      <c r="D37" s="3"/>
    </row>
    <row r="39" spans="2:9" x14ac:dyDescent="0.2">
      <c r="B39" s="6" t="s">
        <v>23</v>
      </c>
      <c r="C39" s="9">
        <f>IRR(D33:I33,15%)</f>
        <v>0.32178319318085324</v>
      </c>
    </row>
    <row r="41" spans="2:9" x14ac:dyDescent="0.2">
      <c r="B41" s="6" t="s">
        <v>24</v>
      </c>
      <c r="C41" s="13">
        <f>NPV(15%,E33:I33)</f>
        <v>36127.912760398271</v>
      </c>
    </row>
    <row r="43" spans="2:9" x14ac:dyDescent="0.2">
      <c r="B43" s="6" t="s">
        <v>25</v>
      </c>
      <c r="C43" s="10">
        <f>+C41+D33</f>
        <v>11127.912760398271</v>
      </c>
    </row>
    <row r="46" spans="2:9" x14ac:dyDescent="0.2">
      <c r="B46" t="s">
        <v>32</v>
      </c>
      <c r="D46" s="5" t="s">
        <v>6</v>
      </c>
      <c r="E46" s="5" t="s">
        <v>7</v>
      </c>
      <c r="F46" s="5" t="s">
        <v>8</v>
      </c>
      <c r="G46" s="5" t="s">
        <v>9</v>
      </c>
      <c r="H46" s="5" t="s">
        <v>10</v>
      </c>
      <c r="I46" s="5" t="s">
        <v>11</v>
      </c>
    </row>
    <row r="47" spans="2:9" x14ac:dyDescent="0.2">
      <c r="B47" t="s">
        <v>26</v>
      </c>
      <c r="C47" s="2">
        <v>20000</v>
      </c>
      <c r="D47" s="6"/>
      <c r="E47" s="6"/>
      <c r="F47" s="6"/>
      <c r="G47" s="6"/>
      <c r="H47" s="6"/>
      <c r="I47" s="6"/>
    </row>
    <row r="48" spans="2:9" x14ac:dyDescent="0.2">
      <c r="B48" t="s">
        <v>27</v>
      </c>
      <c r="C48">
        <v>5</v>
      </c>
      <c r="D48" s="6"/>
      <c r="E48" s="6"/>
      <c r="F48" s="6"/>
      <c r="G48" s="6"/>
      <c r="H48" s="6"/>
      <c r="I48" s="6"/>
    </row>
    <row r="49" spans="2:10" x14ac:dyDescent="0.2">
      <c r="B49" t="s">
        <v>21</v>
      </c>
      <c r="C49" s="1">
        <v>0.12</v>
      </c>
      <c r="D49" s="6"/>
      <c r="E49" s="6"/>
      <c r="F49" s="6"/>
      <c r="G49" s="6"/>
      <c r="H49" s="6"/>
      <c r="I49" s="6"/>
    </row>
    <row r="50" spans="2:10" x14ac:dyDescent="0.2">
      <c r="B50" t="s">
        <v>30</v>
      </c>
      <c r="D50" s="10">
        <f>+C47</f>
        <v>20000</v>
      </c>
      <c r="E50" s="10">
        <f>+D50</f>
        <v>20000</v>
      </c>
      <c r="F50" s="10">
        <f>+E50-E51</f>
        <v>16000</v>
      </c>
      <c r="G50" s="10">
        <f>+F50-F51</f>
        <v>12000</v>
      </c>
      <c r="H50" s="10">
        <f>+G50-G51</f>
        <v>8000</v>
      </c>
      <c r="I50" s="10">
        <f>+H50-H51</f>
        <v>4000</v>
      </c>
    </row>
    <row r="51" spans="2:10" x14ac:dyDescent="0.2">
      <c r="B51" t="s">
        <v>37</v>
      </c>
      <c r="D51" s="6"/>
      <c r="E51" s="10">
        <f>+$C$47/$C$48</f>
        <v>4000</v>
      </c>
      <c r="F51" s="10">
        <f>+$C$47/$C$48</f>
        <v>4000</v>
      </c>
      <c r="G51" s="10">
        <f>+$C$47/$C$48</f>
        <v>4000</v>
      </c>
      <c r="H51" s="10">
        <f>+$C$47/$C$48</f>
        <v>4000</v>
      </c>
      <c r="I51" s="10">
        <f>+$C$47/$C$48</f>
        <v>4000</v>
      </c>
    </row>
    <row r="52" spans="2:10" x14ac:dyDescent="0.2">
      <c r="B52" t="s">
        <v>29</v>
      </c>
      <c r="D52" s="6"/>
      <c r="E52" s="10">
        <f>+E50*$C$49</f>
        <v>2400</v>
      </c>
      <c r="F52" s="10">
        <f>+F50*$C$49</f>
        <v>1920</v>
      </c>
      <c r="G52" s="10">
        <f>+G50*$C$49</f>
        <v>1440</v>
      </c>
      <c r="H52" s="10">
        <f>+H50*$C$49</f>
        <v>960</v>
      </c>
      <c r="I52" s="10">
        <f>+I50*$C$49</f>
        <v>480</v>
      </c>
    </row>
    <row r="53" spans="2:10" x14ac:dyDescent="0.2">
      <c r="B53" t="s">
        <v>38</v>
      </c>
      <c r="D53" s="6"/>
      <c r="E53" s="10">
        <f>+E52+E51</f>
        <v>6400</v>
      </c>
      <c r="F53" s="10">
        <f>+F52+F51</f>
        <v>5920</v>
      </c>
      <c r="G53" s="10">
        <f>+G52+G51</f>
        <v>5440</v>
      </c>
      <c r="H53" s="10">
        <f>+H52+H51</f>
        <v>4960</v>
      </c>
      <c r="I53" s="10">
        <f>+I52+I51</f>
        <v>4480</v>
      </c>
      <c r="J53" s="2">
        <f>SUM(E53:I53)</f>
        <v>27200</v>
      </c>
    </row>
    <row r="56" spans="2:10" x14ac:dyDescent="0.2">
      <c r="D56" s="14"/>
      <c r="E56" s="14"/>
      <c r="F56" s="14"/>
      <c r="G56" s="14"/>
      <c r="H56" s="14"/>
      <c r="I56" s="14"/>
    </row>
    <row r="57" spans="2:10" x14ac:dyDescent="0.2">
      <c r="C57" s="2"/>
      <c r="D57" s="2"/>
      <c r="E57" s="2"/>
    </row>
    <row r="59" spans="2:10" x14ac:dyDescent="0.2">
      <c r="C59" s="1"/>
    </row>
    <row r="60" spans="2:10" x14ac:dyDescent="0.2">
      <c r="C60" s="2"/>
    </row>
    <row r="63" spans="2:10" x14ac:dyDescent="0.2">
      <c r="D63" s="14"/>
      <c r="E63" s="14"/>
      <c r="F63" s="14"/>
      <c r="G63" s="14"/>
      <c r="H63" s="14"/>
      <c r="I63" s="14"/>
    </row>
    <row r="64" spans="2:10" x14ac:dyDescent="0.2">
      <c r="D64" s="2"/>
      <c r="E64" s="2"/>
      <c r="F64" s="2"/>
      <c r="G64" s="2"/>
      <c r="H64" s="2"/>
      <c r="I64" s="2"/>
    </row>
    <row r="65" spans="5:10" x14ac:dyDescent="0.2">
      <c r="E65" s="2"/>
      <c r="F65" s="2"/>
      <c r="G65" s="2"/>
      <c r="H65" s="2"/>
      <c r="I65" s="2"/>
    </row>
    <row r="66" spans="5:10" x14ac:dyDescent="0.2">
      <c r="E66" s="2"/>
      <c r="F66" s="2"/>
      <c r="G66" s="2"/>
      <c r="H66" s="2"/>
      <c r="I66" s="2"/>
    </row>
    <row r="67" spans="5:10" x14ac:dyDescent="0.2">
      <c r="E67" s="2"/>
      <c r="F67" s="2"/>
      <c r="G67" s="2"/>
      <c r="H67" s="2"/>
      <c r="I67" s="2"/>
      <c r="J67" s="2"/>
    </row>
  </sheetData>
  <phoneticPr fontId="2" type="noConversion"/>
  <pageMargins left="0.18" right="0.15" top="0.33" bottom="0.16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70"/>
  <sheetViews>
    <sheetView topLeftCell="A24" workbookViewId="0">
      <selection activeCell="C41" sqref="C41"/>
    </sheetView>
  </sheetViews>
  <sheetFormatPr baseColWidth="10" defaultRowHeight="12.75" x14ac:dyDescent="0.2"/>
  <cols>
    <col min="2" max="2" width="26.28515625" customWidth="1"/>
    <col min="5" max="5" width="11.85546875" bestFit="1" customWidth="1"/>
    <col min="9" max="9" width="13.7109375" customWidth="1"/>
  </cols>
  <sheetData>
    <row r="2" spans="2:9" x14ac:dyDescent="0.2">
      <c r="B2" t="s">
        <v>21</v>
      </c>
      <c r="C2" s="1">
        <v>0.15</v>
      </c>
      <c r="E2" t="s">
        <v>45</v>
      </c>
    </row>
    <row r="3" spans="2:9" x14ac:dyDescent="0.2">
      <c r="D3">
        <v>0</v>
      </c>
      <c r="E3">
        <v>1</v>
      </c>
      <c r="F3">
        <v>2</v>
      </c>
      <c r="G3">
        <v>3</v>
      </c>
      <c r="H3">
        <v>4</v>
      </c>
      <c r="I3">
        <v>5</v>
      </c>
    </row>
    <row r="4" spans="2:9" x14ac:dyDescent="0.2"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2:9" x14ac:dyDescent="0.2">
      <c r="D5" s="6"/>
      <c r="E5" s="6"/>
      <c r="F5" s="6"/>
      <c r="G5" s="6"/>
      <c r="H5" s="6"/>
      <c r="I5" s="6"/>
    </row>
    <row r="6" spans="2:9" x14ac:dyDescent="0.2">
      <c r="B6" s="6" t="s">
        <v>0</v>
      </c>
      <c r="C6" s="6"/>
      <c r="D6" s="6"/>
      <c r="E6" s="7">
        <v>60000</v>
      </c>
      <c r="F6" s="8">
        <f>+E6</f>
        <v>60000</v>
      </c>
      <c r="G6" s="8">
        <f>+F6</f>
        <v>60000</v>
      </c>
      <c r="H6" s="8">
        <f>+G6</f>
        <v>60000</v>
      </c>
      <c r="I6" s="8">
        <f>+H6</f>
        <v>60000</v>
      </c>
    </row>
    <row r="7" spans="2:9" x14ac:dyDescent="0.2">
      <c r="B7" s="6" t="s">
        <v>26</v>
      </c>
      <c r="C7" s="6"/>
      <c r="D7" s="7">
        <v>20000</v>
      </c>
      <c r="E7" s="6"/>
      <c r="F7" s="6"/>
      <c r="G7" s="6"/>
      <c r="H7" s="6"/>
      <c r="I7" s="6"/>
    </row>
    <row r="8" spans="2:9" x14ac:dyDescent="0.2">
      <c r="B8" s="6" t="s">
        <v>1</v>
      </c>
      <c r="C8" s="6"/>
      <c r="D8" s="6"/>
      <c r="E8" s="7">
        <v>10000</v>
      </c>
      <c r="F8" s="8">
        <f t="shared" ref="F8:I9" si="0">+E8</f>
        <v>10000</v>
      </c>
      <c r="G8" s="8">
        <f t="shared" si="0"/>
        <v>10000</v>
      </c>
      <c r="H8" s="8">
        <f t="shared" si="0"/>
        <v>10000</v>
      </c>
      <c r="I8" s="8">
        <f t="shared" si="0"/>
        <v>10000</v>
      </c>
    </row>
    <row r="9" spans="2:9" x14ac:dyDescent="0.2">
      <c r="B9" s="6" t="s">
        <v>2</v>
      </c>
      <c r="C9" s="9">
        <v>0.45</v>
      </c>
      <c r="D9" s="9"/>
      <c r="E9" s="7">
        <f>+E6*C9</f>
        <v>27000</v>
      </c>
      <c r="F9" s="8">
        <f t="shared" si="0"/>
        <v>27000</v>
      </c>
      <c r="G9" s="8">
        <f t="shared" si="0"/>
        <v>27000</v>
      </c>
      <c r="H9" s="8">
        <f t="shared" si="0"/>
        <v>27000</v>
      </c>
      <c r="I9" s="8">
        <f t="shared" si="0"/>
        <v>27000</v>
      </c>
    </row>
    <row r="10" spans="2:9" x14ac:dyDescent="0.2">
      <c r="B10" s="6"/>
      <c r="C10" s="6"/>
      <c r="D10" s="6"/>
      <c r="E10" s="6"/>
      <c r="F10" s="6"/>
      <c r="G10" s="6"/>
      <c r="H10" s="6"/>
      <c r="I10" s="6"/>
    </row>
    <row r="11" spans="2:9" x14ac:dyDescent="0.2">
      <c r="B11" s="6"/>
      <c r="C11" s="6"/>
      <c r="D11" s="6"/>
      <c r="E11" s="6"/>
      <c r="F11" s="6"/>
      <c r="G11" s="6"/>
      <c r="H11" s="6"/>
      <c r="I11" s="6"/>
    </row>
    <row r="12" spans="2:9" x14ac:dyDescent="0.2">
      <c r="B12" s="6"/>
      <c r="C12" s="6"/>
      <c r="D12" s="6"/>
      <c r="E12" s="6"/>
      <c r="F12" s="6"/>
      <c r="G12" s="6"/>
      <c r="H12" s="6"/>
      <c r="I12" s="6"/>
    </row>
    <row r="13" spans="2:9" x14ac:dyDescent="0.2">
      <c r="B13" s="6" t="s">
        <v>3</v>
      </c>
      <c r="C13" s="6"/>
      <c r="D13" s="6"/>
      <c r="E13" s="7">
        <v>8000</v>
      </c>
      <c r="F13" s="8">
        <f>+E13</f>
        <v>8000</v>
      </c>
      <c r="G13" s="8">
        <f>+F13</f>
        <v>8000</v>
      </c>
      <c r="H13" s="8">
        <f>+G13</f>
        <v>8000</v>
      </c>
      <c r="I13" s="8">
        <f>+H13</f>
        <v>8000</v>
      </c>
    </row>
    <row r="14" spans="2:9" x14ac:dyDescent="0.2">
      <c r="B14" s="6" t="s">
        <v>39</v>
      </c>
      <c r="C14" s="6"/>
      <c r="D14" s="6"/>
      <c r="E14" s="10">
        <f>+E66</f>
        <v>2400</v>
      </c>
      <c r="F14" s="10">
        <f>+F66</f>
        <v>2022.2166433414827</v>
      </c>
      <c r="G14" s="10">
        <f>+G66</f>
        <v>1599.0992838839438</v>
      </c>
      <c r="H14" s="10">
        <f>+H66</f>
        <v>1125.2078412915</v>
      </c>
      <c r="I14" s="10">
        <f>+I66</f>
        <v>594.44942558796288</v>
      </c>
    </row>
    <row r="15" spans="2:9" x14ac:dyDescent="0.2">
      <c r="B15" s="6" t="s">
        <v>41</v>
      </c>
      <c r="C15" s="9">
        <v>0.05</v>
      </c>
      <c r="D15" s="9"/>
      <c r="E15" s="10">
        <f>+E6*C15</f>
        <v>3000</v>
      </c>
      <c r="F15" s="10">
        <f>+E15</f>
        <v>3000</v>
      </c>
      <c r="G15" s="10">
        <f>+F15</f>
        <v>3000</v>
      </c>
      <c r="H15" s="10">
        <f>+G15</f>
        <v>3000</v>
      </c>
      <c r="I15" s="10">
        <f>+H15</f>
        <v>3000</v>
      </c>
    </row>
    <row r="16" spans="2:9" x14ac:dyDescent="0.2">
      <c r="B16" s="6"/>
      <c r="C16" s="6"/>
      <c r="D16" s="6"/>
      <c r="E16" s="6"/>
      <c r="F16" s="6"/>
      <c r="G16" s="6"/>
      <c r="H16" s="6"/>
      <c r="I16" s="6"/>
    </row>
    <row r="17" spans="2:9" x14ac:dyDescent="0.2">
      <c r="B17" s="6" t="s">
        <v>5</v>
      </c>
      <c r="C17" s="6"/>
      <c r="D17" s="6"/>
      <c r="E17" s="8">
        <f>+E8+E9+E13+E15+E14</f>
        <v>50400</v>
      </c>
      <c r="F17" s="8">
        <f>+F8+F9+F13+F15+F14</f>
        <v>50022.216643341482</v>
      </c>
      <c r="G17" s="8">
        <f>+G8+G9+G13+G15+G14</f>
        <v>49599.099283883945</v>
      </c>
      <c r="H17" s="8">
        <f>+H8+H9+H13+H15+H14</f>
        <v>49125.2078412915</v>
      </c>
      <c r="I17" s="8">
        <f>+I8+I9+I13+I15+I14</f>
        <v>48594.449425587962</v>
      </c>
    </row>
    <row r="18" spans="2:9" x14ac:dyDescent="0.2">
      <c r="B18" s="6"/>
      <c r="C18" s="6"/>
      <c r="D18" s="6"/>
      <c r="E18" s="6"/>
      <c r="F18" s="6"/>
      <c r="G18" s="6"/>
      <c r="H18" s="6"/>
      <c r="I18" s="6"/>
    </row>
    <row r="19" spans="2:9" x14ac:dyDescent="0.2">
      <c r="B19" s="6" t="s">
        <v>17</v>
      </c>
      <c r="C19" s="6"/>
      <c r="D19" s="6"/>
      <c r="E19" s="8">
        <f>+E6-E17</f>
        <v>9600</v>
      </c>
      <c r="F19" s="8">
        <f>+F6-F17</f>
        <v>9977.7833566585177</v>
      </c>
      <c r="G19" s="8">
        <f>+G6-G17</f>
        <v>10400.900716116055</v>
      </c>
      <c r="H19" s="8">
        <f>+H6-H17</f>
        <v>10874.7921587085</v>
      </c>
      <c r="I19" s="8">
        <f>+I6-I17</f>
        <v>11405.550574412038</v>
      </c>
    </row>
    <row r="20" spans="2:9" x14ac:dyDescent="0.2">
      <c r="B20" s="6" t="s">
        <v>18</v>
      </c>
      <c r="C20" s="9">
        <v>0.35</v>
      </c>
      <c r="D20" s="6"/>
      <c r="E20" s="10">
        <f>-E19*$C$20</f>
        <v>-3360</v>
      </c>
      <c r="F20" s="10">
        <f>-F19*$C$20</f>
        <v>-3492.2241748304809</v>
      </c>
      <c r="G20" s="10">
        <f>-G19*$C$20</f>
        <v>-3640.3152506406191</v>
      </c>
      <c r="H20" s="10">
        <f>-H19*$C$20</f>
        <v>-3806.1772555479747</v>
      </c>
      <c r="I20" s="10">
        <f>-I19*$C$20</f>
        <v>-3991.9427010442132</v>
      </c>
    </row>
    <row r="21" spans="2:9" x14ac:dyDescent="0.2">
      <c r="B21" s="6"/>
      <c r="C21" s="6"/>
      <c r="D21" s="6"/>
      <c r="E21" s="6"/>
      <c r="F21" s="6"/>
      <c r="G21" s="6"/>
      <c r="H21" s="6"/>
      <c r="I21" s="6"/>
    </row>
    <row r="22" spans="2:9" x14ac:dyDescent="0.2">
      <c r="B22" s="6" t="s">
        <v>19</v>
      </c>
      <c r="C22" s="6"/>
      <c r="D22" s="6"/>
      <c r="E22" s="10">
        <f>+E19+E20</f>
        <v>6240</v>
      </c>
      <c r="F22" s="10">
        <f>+F19+F20</f>
        <v>6485.5591818280373</v>
      </c>
      <c r="G22" s="10">
        <f>+G19+G20</f>
        <v>6760.5854654754366</v>
      </c>
      <c r="H22" s="10">
        <f>+H19+H20</f>
        <v>7068.6149031605255</v>
      </c>
      <c r="I22" s="10">
        <f>+I19+I20</f>
        <v>7413.6078733678251</v>
      </c>
    </row>
    <row r="23" spans="2:9" x14ac:dyDescent="0.2">
      <c r="B23" s="6"/>
      <c r="C23" s="6"/>
      <c r="D23" s="6"/>
      <c r="E23" s="6"/>
      <c r="F23" s="6"/>
      <c r="G23" s="6"/>
      <c r="H23" s="6"/>
      <c r="I23" s="6"/>
    </row>
    <row r="24" spans="2:9" x14ac:dyDescent="0.2">
      <c r="B24" s="6" t="s">
        <v>12</v>
      </c>
      <c r="C24" s="6"/>
      <c r="D24" s="10">
        <v>40000</v>
      </c>
      <c r="E24" s="6"/>
      <c r="F24" s="6"/>
      <c r="G24" s="6"/>
      <c r="H24" s="6"/>
      <c r="I24" s="6"/>
    </row>
    <row r="25" spans="2:9" x14ac:dyDescent="0.2">
      <c r="B25" s="6" t="s">
        <v>13</v>
      </c>
      <c r="C25" s="6"/>
      <c r="D25" s="10">
        <v>5000</v>
      </c>
      <c r="E25" s="6"/>
      <c r="F25" s="6"/>
      <c r="G25" s="6"/>
      <c r="H25" s="6"/>
      <c r="I25" s="6"/>
    </row>
    <row r="26" spans="2:9" x14ac:dyDescent="0.2">
      <c r="B26" s="6"/>
      <c r="C26" s="6"/>
      <c r="D26" s="6"/>
      <c r="E26" s="6"/>
      <c r="F26" s="6"/>
      <c r="G26" s="6"/>
      <c r="H26" s="6"/>
      <c r="I26" s="6"/>
    </row>
    <row r="27" spans="2:9" x14ac:dyDescent="0.2">
      <c r="B27" s="6"/>
      <c r="C27" s="6"/>
      <c r="D27" s="6"/>
      <c r="E27" s="6"/>
      <c r="F27" s="6"/>
      <c r="G27" s="6"/>
      <c r="H27" s="6"/>
      <c r="I27" s="6"/>
    </row>
    <row r="28" spans="2:9" x14ac:dyDescent="0.2">
      <c r="B28" s="6" t="s">
        <v>40</v>
      </c>
      <c r="C28" s="6"/>
      <c r="D28" s="6"/>
      <c r="E28" s="10">
        <f>-E65</f>
        <v>-3148.1946388209753</v>
      </c>
      <c r="F28" s="10">
        <f>-F65</f>
        <v>-3525.9779954794926</v>
      </c>
      <c r="G28" s="10">
        <f>-G65</f>
        <v>-3949.0953549370315</v>
      </c>
      <c r="H28" s="10">
        <f>-H65</f>
        <v>-4422.9867975294756</v>
      </c>
      <c r="I28" s="10">
        <f>-I65</f>
        <v>-4953.7452132330127</v>
      </c>
    </row>
    <row r="29" spans="2:9" x14ac:dyDescent="0.2">
      <c r="B29" s="6" t="s">
        <v>16</v>
      </c>
      <c r="C29" s="6"/>
      <c r="D29" s="6"/>
      <c r="E29" s="8">
        <f>+E13</f>
        <v>8000</v>
      </c>
      <c r="F29" s="8">
        <f>+F13</f>
        <v>8000</v>
      </c>
      <c r="G29" s="8">
        <f>+G13</f>
        <v>8000</v>
      </c>
      <c r="H29" s="8">
        <f>+H13</f>
        <v>8000</v>
      </c>
      <c r="I29" s="8">
        <f>+I13</f>
        <v>8000</v>
      </c>
    </row>
    <row r="30" spans="2:9" x14ac:dyDescent="0.2">
      <c r="B30" s="6" t="s">
        <v>20</v>
      </c>
      <c r="C30" s="6"/>
      <c r="D30" s="6"/>
      <c r="E30" s="8"/>
      <c r="F30" s="8"/>
      <c r="G30" s="8"/>
      <c r="H30" s="8"/>
      <c r="I30" s="8">
        <v>5000</v>
      </c>
    </row>
    <row r="31" spans="2:9" x14ac:dyDescent="0.2">
      <c r="B31" s="6"/>
      <c r="C31" s="6"/>
      <c r="D31" s="6"/>
      <c r="E31" s="8"/>
      <c r="F31" s="8"/>
      <c r="G31" s="8"/>
      <c r="H31" s="8"/>
      <c r="I31" s="8"/>
    </row>
    <row r="32" spans="2:9" x14ac:dyDescent="0.2">
      <c r="B32" s="6"/>
      <c r="C32" s="6"/>
      <c r="D32" s="6"/>
      <c r="E32" s="6"/>
      <c r="F32" s="6"/>
      <c r="G32" s="6"/>
      <c r="H32" s="6"/>
      <c r="I32" s="6"/>
    </row>
    <row r="33" spans="2:9" x14ac:dyDescent="0.2">
      <c r="B33" s="6" t="s">
        <v>14</v>
      </c>
      <c r="C33" s="6"/>
      <c r="D33" s="10">
        <f>-D25-D24+D7</f>
        <v>-25000</v>
      </c>
      <c r="E33" s="8">
        <f>+E22+E29+E28</f>
        <v>11091.805361179024</v>
      </c>
      <c r="F33" s="8">
        <f>+F22+F29+F28</f>
        <v>10959.581186348545</v>
      </c>
      <c r="G33" s="8">
        <f>+G22+G29+G28</f>
        <v>10811.490110538405</v>
      </c>
      <c r="H33" s="8">
        <f>+H22+H29+H28</f>
        <v>10645.628105631051</v>
      </c>
      <c r="I33" s="8">
        <f>+I22+I29+I28+I30</f>
        <v>15459.862660134813</v>
      </c>
    </row>
    <row r="34" spans="2:9" x14ac:dyDescent="0.2">
      <c r="B34" s="6" t="s">
        <v>15</v>
      </c>
      <c r="C34" s="6"/>
      <c r="D34" s="10">
        <f>+D33</f>
        <v>-25000</v>
      </c>
      <c r="E34" s="10">
        <f>+E33+D34</f>
        <v>-13908.194638820976</v>
      </c>
      <c r="F34" s="10">
        <f>+F33+E34</f>
        <v>-2948.6134524724312</v>
      </c>
      <c r="G34" s="10">
        <f>+G33+F34</f>
        <v>7862.876658065974</v>
      </c>
      <c r="H34" s="10">
        <f>+H33+G34</f>
        <v>18508.504763697027</v>
      </c>
      <c r="I34" s="10">
        <f>+I33+H34</f>
        <v>33968.367423831842</v>
      </c>
    </row>
    <row r="36" spans="2:9" x14ac:dyDescent="0.2">
      <c r="D36" s="4"/>
      <c r="E36" s="4"/>
      <c r="F36" s="4"/>
      <c r="G36" s="4"/>
      <c r="H36" s="4"/>
      <c r="I36" s="4"/>
    </row>
    <row r="37" spans="2:9" x14ac:dyDescent="0.2">
      <c r="D37" s="3"/>
    </row>
    <row r="39" spans="2:9" x14ac:dyDescent="0.2">
      <c r="B39" s="6" t="s">
        <v>23</v>
      </c>
      <c r="C39" s="9">
        <f>IRR(D33:I33,15%)</f>
        <v>0.35593973909545196</v>
      </c>
    </row>
    <row r="41" spans="2:9" x14ac:dyDescent="0.2">
      <c r="B41" s="6" t="s">
        <v>24</v>
      </c>
      <c r="C41" s="13">
        <f>NPV(15%,E33:I33)</f>
        <v>38813.752761191776</v>
      </c>
    </row>
    <row r="43" spans="2:9" x14ac:dyDescent="0.2">
      <c r="B43" s="6" t="s">
        <v>25</v>
      </c>
      <c r="C43" s="10">
        <f>+C41+D33</f>
        <v>13813.752761191776</v>
      </c>
    </row>
    <row r="46" spans="2:9" x14ac:dyDescent="0.2">
      <c r="D46" s="14"/>
      <c r="E46" s="14"/>
      <c r="F46" s="14"/>
      <c r="G46" s="14"/>
      <c r="H46" s="14"/>
      <c r="I46" s="14"/>
    </row>
    <row r="47" spans="2:9" x14ac:dyDescent="0.2">
      <c r="C47" s="2"/>
    </row>
    <row r="49" spans="2:10" x14ac:dyDescent="0.2">
      <c r="C49" s="1"/>
    </row>
    <row r="50" spans="2:10" x14ac:dyDescent="0.2">
      <c r="D50" s="2"/>
      <c r="E50" s="2"/>
      <c r="F50" s="2"/>
      <c r="G50" s="2"/>
      <c r="H50" s="2"/>
      <c r="I50" s="2"/>
    </row>
    <row r="51" spans="2:10" x14ac:dyDescent="0.2">
      <c r="E51" s="2"/>
      <c r="F51" s="2"/>
      <c r="G51" s="2"/>
      <c r="H51" s="2"/>
      <c r="I51" s="2"/>
    </row>
    <row r="52" spans="2:10" x14ac:dyDescent="0.2">
      <c r="E52" s="2"/>
      <c r="F52" s="2"/>
      <c r="G52" s="2"/>
      <c r="H52" s="2"/>
      <c r="I52" s="2"/>
    </row>
    <row r="53" spans="2:10" x14ac:dyDescent="0.2">
      <c r="E53" s="2"/>
      <c r="F53" s="2"/>
      <c r="G53" s="2"/>
      <c r="H53" s="2"/>
      <c r="I53" s="2"/>
      <c r="J53" s="2"/>
    </row>
    <row r="56" spans="2:10" x14ac:dyDescent="0.2">
      <c r="B56" t="s">
        <v>33</v>
      </c>
    </row>
    <row r="57" spans="2:10" x14ac:dyDescent="0.2">
      <c r="B57" t="s">
        <v>26</v>
      </c>
      <c r="C57" s="2">
        <v>20000</v>
      </c>
      <c r="D57" s="2"/>
      <c r="E57" s="2"/>
    </row>
    <row r="58" spans="2:10" x14ac:dyDescent="0.2">
      <c r="B58" t="s">
        <v>27</v>
      </c>
      <c r="C58">
        <v>5</v>
      </c>
    </row>
    <row r="59" spans="2:10" x14ac:dyDescent="0.2">
      <c r="B59" t="s">
        <v>21</v>
      </c>
      <c r="C59" s="1">
        <v>0.12</v>
      </c>
    </row>
    <row r="60" spans="2:10" x14ac:dyDescent="0.2">
      <c r="B60" t="s">
        <v>34</v>
      </c>
      <c r="C60" s="2">
        <f>+C57*(C59*C62)/(C62-1)</f>
        <v>5548.1946388209753</v>
      </c>
      <c r="D60" t="s">
        <v>36</v>
      </c>
      <c r="F60" t="s">
        <v>42</v>
      </c>
    </row>
    <row r="62" spans="2:10" x14ac:dyDescent="0.2">
      <c r="B62" t="s">
        <v>35</v>
      </c>
      <c r="C62">
        <f>POWER(1+C59,C58)</f>
        <v>1.7623416832000005</v>
      </c>
    </row>
    <row r="63" spans="2:10" x14ac:dyDescent="0.2">
      <c r="B63" t="s">
        <v>43</v>
      </c>
      <c r="D63" s="5" t="s">
        <v>6</v>
      </c>
      <c r="E63" s="5" t="s">
        <v>7</v>
      </c>
      <c r="F63" s="5" t="s">
        <v>8</v>
      </c>
      <c r="G63" s="5" t="s">
        <v>9</v>
      </c>
      <c r="H63" s="5" t="s">
        <v>10</v>
      </c>
      <c r="I63" s="5" t="s">
        <v>11</v>
      </c>
    </row>
    <row r="64" spans="2:10" x14ac:dyDescent="0.2">
      <c r="B64" t="s">
        <v>30</v>
      </c>
      <c r="D64" s="10">
        <f>+C57</f>
        <v>20000</v>
      </c>
      <c r="E64" s="10">
        <f>+D64</f>
        <v>20000</v>
      </c>
      <c r="F64" s="10">
        <f>+E64-E65</f>
        <v>16851.805361179024</v>
      </c>
      <c r="G64" s="10">
        <f>+F64-F65</f>
        <v>13325.827365699532</v>
      </c>
      <c r="H64" s="10">
        <f>+G64-G65</f>
        <v>9376.7320107625001</v>
      </c>
      <c r="I64" s="10">
        <f>+H64-H65</f>
        <v>4953.7452132330245</v>
      </c>
    </row>
    <row r="65" spans="2:10" x14ac:dyDescent="0.2">
      <c r="B65" t="s">
        <v>28</v>
      </c>
      <c r="D65" s="6"/>
      <c r="E65" s="10">
        <f>+$C$60-E66</f>
        <v>3148.1946388209753</v>
      </c>
      <c r="F65" s="10">
        <f>+$C$60-F66</f>
        <v>3525.9779954794926</v>
      </c>
      <c r="G65" s="10">
        <f>+$C$60-G66</f>
        <v>3949.0953549370315</v>
      </c>
      <c r="H65" s="10">
        <f>+$C$60-H66</f>
        <v>4422.9867975294756</v>
      </c>
      <c r="I65" s="10">
        <f>+$C$60-I66</f>
        <v>4953.7452132330127</v>
      </c>
    </row>
    <row r="66" spans="2:10" x14ac:dyDescent="0.2">
      <c r="B66" t="s">
        <v>29</v>
      </c>
      <c r="D66" s="6"/>
      <c r="E66" s="10">
        <f>+E64*$C$59</f>
        <v>2400</v>
      </c>
      <c r="F66" s="10">
        <f>+F64*$C$59</f>
        <v>2022.2166433414827</v>
      </c>
      <c r="G66" s="10">
        <f>+G64*$C$59</f>
        <v>1599.0992838839438</v>
      </c>
      <c r="H66" s="10">
        <f>+H64*$C$59</f>
        <v>1125.2078412915</v>
      </c>
      <c r="I66" s="10">
        <f>+I64*$C$59</f>
        <v>594.44942558796288</v>
      </c>
    </row>
    <row r="67" spans="2:10" x14ac:dyDescent="0.2">
      <c r="B67" t="s">
        <v>31</v>
      </c>
      <c r="D67" s="6"/>
      <c r="E67" s="10">
        <f>+E66+E65</f>
        <v>5548.1946388209753</v>
      </c>
      <c r="F67" s="10">
        <f>+F66+F65</f>
        <v>5548.1946388209753</v>
      </c>
      <c r="G67" s="10">
        <f>+G66+G65</f>
        <v>5548.1946388209753</v>
      </c>
      <c r="H67" s="10">
        <f>+H66+H65</f>
        <v>5548.1946388209753</v>
      </c>
      <c r="I67" s="10">
        <f>+I66+I65</f>
        <v>5548.1946388209753</v>
      </c>
      <c r="J67" s="2">
        <f>SUM(E67:I67)</f>
        <v>27740.973194104878</v>
      </c>
    </row>
    <row r="70" spans="2:10" x14ac:dyDescent="0.2">
      <c r="B70">
        <f>POWER(1+C59,C58)</f>
        <v>1.7623416832000005</v>
      </c>
    </row>
  </sheetData>
  <phoneticPr fontId="2" type="noConversion"/>
  <pageMargins left="0.75" right="0.24" top="0.33" bottom="0.3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P35"/>
  <sheetViews>
    <sheetView topLeftCell="A16" workbookViewId="0">
      <selection activeCell="C37" sqref="C37"/>
    </sheetView>
  </sheetViews>
  <sheetFormatPr baseColWidth="10" defaultRowHeight="12.75" x14ac:dyDescent="0.2"/>
  <cols>
    <col min="3" max="4" width="15" bestFit="1" customWidth="1"/>
    <col min="5" max="13" width="14.42578125" bestFit="1" customWidth="1"/>
  </cols>
  <sheetData>
    <row r="10" spans="2:8" x14ac:dyDescent="0.2">
      <c r="C10" s="15">
        <v>-3000000</v>
      </c>
      <c r="D10" s="15">
        <v>1579148</v>
      </c>
      <c r="E10" s="15">
        <v>655628</v>
      </c>
      <c r="F10" s="15">
        <v>707108</v>
      </c>
      <c r="G10" s="15">
        <v>758588</v>
      </c>
      <c r="H10" s="15">
        <v>810068</v>
      </c>
    </row>
    <row r="12" spans="2:8" x14ac:dyDescent="0.2">
      <c r="B12" t="s">
        <v>23</v>
      </c>
      <c r="C12" s="1">
        <f>IRR(C10:H10,0.48)</f>
        <v>0.17742352450115617</v>
      </c>
    </row>
    <row r="14" spans="2:8" x14ac:dyDescent="0.2">
      <c r="B14" t="s">
        <v>24</v>
      </c>
      <c r="C14" s="16">
        <f>NPV(0.1,D10:H10)</f>
        <v>3529805.4248654144</v>
      </c>
    </row>
    <row r="15" spans="2:8" x14ac:dyDescent="0.2">
      <c r="B15" t="s">
        <v>25</v>
      </c>
      <c r="C15" s="16">
        <f>+C10+C14</f>
        <v>529805.42486541439</v>
      </c>
    </row>
    <row r="16" spans="2:8" x14ac:dyDescent="0.2">
      <c r="C16" s="16"/>
    </row>
    <row r="17" spans="2:16" x14ac:dyDescent="0.2">
      <c r="C17" s="16">
        <f>NPV(0.48,C10:H10)</f>
        <v>-772551.27545148169</v>
      </c>
    </row>
    <row r="20" spans="2:16" x14ac:dyDescent="0.2">
      <c r="C20" s="15">
        <v>-1457258</v>
      </c>
      <c r="D20" s="15">
        <v>658235</v>
      </c>
      <c r="E20" s="15">
        <v>642934</v>
      </c>
      <c r="F20" s="15">
        <v>627633</v>
      </c>
      <c r="G20" s="15">
        <v>612332</v>
      </c>
      <c r="H20" s="15">
        <v>597031</v>
      </c>
    </row>
    <row r="22" spans="2:16" x14ac:dyDescent="0.2">
      <c r="B22" t="s">
        <v>23</v>
      </c>
      <c r="C22" s="1">
        <f>IRR(C20:H20,0.3)</f>
        <v>0.3326759501486185</v>
      </c>
    </row>
    <row r="24" spans="2:16" x14ac:dyDescent="0.2">
      <c r="B24" t="s">
        <v>24</v>
      </c>
      <c r="C24" s="16">
        <f>NPV(0.3,D20:H20)</f>
        <v>1547638.4826807936</v>
      </c>
    </row>
    <row r="25" spans="2:16" x14ac:dyDescent="0.2">
      <c r="B25" t="s">
        <v>25</v>
      </c>
      <c r="C25" s="16">
        <f>+C20+C24</f>
        <v>90380.482680793619</v>
      </c>
    </row>
    <row r="26" spans="2:16" x14ac:dyDescent="0.2">
      <c r="C26" s="16"/>
    </row>
    <row r="27" spans="2:16" x14ac:dyDescent="0.2">
      <c r="C27" s="16">
        <f>NPV(0.48,C20:H20)</f>
        <v>-211938.40067556669</v>
      </c>
    </row>
    <row r="29" spans="2:16" x14ac:dyDescent="0.2">
      <c r="C29" s="15">
        <v>-4560000</v>
      </c>
      <c r="D29" s="15">
        <v>-2455172</v>
      </c>
      <c r="E29" s="15">
        <v>2131727</v>
      </c>
      <c r="F29" s="15">
        <v>2148627</v>
      </c>
      <c r="G29" s="15">
        <v>2165527</v>
      </c>
      <c r="H29" s="15">
        <v>2182427</v>
      </c>
      <c r="I29" s="15">
        <v>2199327</v>
      </c>
      <c r="J29" s="15">
        <v>2216227</v>
      </c>
      <c r="K29" s="15">
        <v>2233127</v>
      </c>
      <c r="L29" s="15">
        <v>2250027</v>
      </c>
      <c r="M29" s="15">
        <v>2266927</v>
      </c>
      <c r="N29" s="15"/>
      <c r="O29" s="15"/>
      <c r="P29" s="15"/>
    </row>
    <row r="31" spans="2:16" x14ac:dyDescent="0.2">
      <c r="B31" t="s">
        <v>23</v>
      </c>
      <c r="C31" s="1">
        <f>IRR(C29:M29,0.15)</f>
        <v>0.22770234179061077</v>
      </c>
    </row>
    <row r="33" spans="2:3" x14ac:dyDescent="0.2">
      <c r="B33" t="s">
        <v>24</v>
      </c>
      <c r="C33" s="16">
        <f>NPV(0.15,D29:M29)</f>
        <v>6926868.3857453214</v>
      </c>
    </row>
    <row r="34" spans="2:3" x14ac:dyDescent="0.2">
      <c r="B34" t="s">
        <v>25</v>
      </c>
      <c r="C34" s="16">
        <f>+C29+C33</f>
        <v>2366868.3857453214</v>
      </c>
    </row>
    <row r="35" spans="2:3" x14ac:dyDescent="0.2">
      <c r="C35" s="16"/>
    </row>
  </sheetData>
  <phoneticPr fontId="2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Sin prestamo</vt:lpstr>
      <vt:lpstr>Con Prestamo aleman</vt:lpstr>
      <vt:lpstr>Con Prestamo Frances</vt:lpstr>
      <vt:lpstr>Hoja2</vt:lpstr>
      <vt:lpstr>Hoja3</vt:lpstr>
    </vt:vector>
  </TitlesOfParts>
  <Company>*-*-*-*-*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</cp:lastModifiedBy>
  <cp:lastPrinted>2014-04-30T20:37:17Z</cp:lastPrinted>
  <dcterms:created xsi:type="dcterms:W3CDTF">2010-05-11T14:36:08Z</dcterms:created>
  <dcterms:modified xsi:type="dcterms:W3CDTF">2025-06-04T22:05:40Z</dcterms:modified>
</cp:coreProperties>
</file>